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5" windowWidth="19020" windowHeight="11895"/>
  </bookViews>
  <sheets>
    <sheet name="Форма 3.1" sheetId="1" r:id="rId1"/>
    <sheet name="Форма 3.1 (кварталы) " sheetId="3" r:id="rId2"/>
    <sheet name="Субабоненты" sheetId="4" r:id="rId3"/>
    <sheet name="Субабоненты (кварталы)" sheetId="5" r:id="rId4"/>
  </sheets>
  <externalReferences>
    <externalReference r:id="rId5"/>
  </externalReferences>
  <definedNames>
    <definedName name="anscount" hidden="1">1</definedName>
    <definedName name="CheckBC_List04">Субабоненты!$E$15:$E$18</definedName>
    <definedName name="CheckValue_List04">Субабоненты!$H$15:$V$15</definedName>
    <definedName name="deleteRow_1">'Форма 3.1'!$E$33</definedName>
    <definedName name="deleteRow_2" localSheetId="1">'Форма 3.1 (кварталы) '!$E$33</definedName>
    <definedName name="deleteRow_2">#REF!</definedName>
    <definedName name="deleteRow_3">Субабоненты!$F$14</definedName>
    <definedName name="deleteRow_4">'Субабоненты (кварталы)'!$F$14</definedName>
    <definedName name="god">[1]Титульный!$F$9</definedName>
    <definedName name="org">[1]Титульный!$F$11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Ins_List04">Субабоненты!$E$18</definedName>
    <definedName name="pIns_List05">'Субабоненты (кварталы)'!$E$18</definedName>
    <definedName name="PROT_22" localSheetId="2">P3_PROT_22,P4_PROT_22,P5_PROT_22</definedName>
    <definedName name="PROT_22" localSheetId="3">P3_PROT_22,P4_PROT_22,P5_PROT_22</definedName>
    <definedName name="PROT_22" localSheetId="1">P3_PROT_22,P4_PROT_22,P5_PROT_22</definedName>
    <definedName name="PROT_22">P3_PROT_22,P4_PROT_22,P5_PROT_22</definedName>
    <definedName name="region_name">[1]Титульный!$F$7</definedName>
    <definedName name="regionException_flag">[1]TEHSHEET!$E$2</definedName>
    <definedName name="SAPBEXrevision" hidden="1">1</definedName>
    <definedName name="SAPBEXsysID" hidden="1">"BW2"</definedName>
    <definedName name="SAPBEXwbID" hidden="1">"479GSPMTNK9HM4ZSIVE5K2SH6"</definedName>
    <definedName name="version">[1]Инструкция!$B$3</definedName>
    <definedName name="year_list">[1]TEHSHEET!$B$2:$B$10</definedName>
  </definedNames>
  <calcPr calcId="145621"/>
</workbook>
</file>

<file path=xl/calcChain.xml><?xml version="1.0" encoding="utf-8"?>
<calcChain xmlns="http://schemas.openxmlformats.org/spreadsheetml/2006/main">
  <c r="K17" i="5" l="1"/>
  <c r="J17" i="5"/>
  <c r="I17" i="5"/>
  <c r="I14" i="5" s="1"/>
  <c r="H17" i="5"/>
  <c r="H14" i="5" s="1"/>
  <c r="K16" i="5"/>
  <c r="J16" i="5"/>
  <c r="I16" i="5"/>
  <c r="H16" i="5"/>
  <c r="F16" i="5"/>
  <c r="E16" i="5"/>
  <c r="D16" i="5"/>
  <c r="K14" i="5"/>
  <c r="J14" i="5"/>
  <c r="F13" i="5"/>
  <c r="J13" i="5" s="1"/>
  <c r="K11" i="5"/>
  <c r="J11" i="5"/>
  <c r="I11" i="5"/>
  <c r="H11" i="5"/>
  <c r="D9" i="5"/>
  <c r="J2" i="5"/>
  <c r="I2" i="5"/>
  <c r="H2" i="5"/>
  <c r="G1" i="5"/>
  <c r="K2" i="5" s="1"/>
  <c r="W17" i="4"/>
  <c r="W16" i="4"/>
  <c r="F16" i="4"/>
  <c r="W14" i="4" s="1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F13" i="4"/>
  <c r="V13" i="4" s="1"/>
  <c r="D9" i="4"/>
  <c r="G1" i="4"/>
  <c r="W2" i="4" s="1"/>
  <c r="W11" i="4" s="1"/>
  <c r="J33" i="3"/>
  <c r="I33" i="3"/>
  <c r="H33" i="3"/>
  <c r="G33" i="3"/>
  <c r="J32" i="3"/>
  <c r="I32" i="3"/>
  <c r="H32" i="3"/>
  <c r="G32" i="3"/>
  <c r="E32" i="3"/>
  <c r="J31" i="3"/>
  <c r="I31" i="3"/>
  <c r="H31" i="3"/>
  <c r="G31" i="3"/>
  <c r="J30" i="3"/>
  <c r="I30" i="3"/>
  <c r="H30" i="3"/>
  <c r="G30" i="3"/>
  <c r="J29" i="3"/>
  <c r="I29" i="3"/>
  <c r="H29" i="3"/>
  <c r="G29" i="3"/>
  <c r="J28" i="3"/>
  <c r="I28" i="3"/>
  <c r="H28" i="3"/>
  <c r="G28" i="3"/>
  <c r="J27" i="3"/>
  <c r="I27" i="3"/>
  <c r="H27" i="3"/>
  <c r="G27" i="3"/>
  <c r="J25" i="3"/>
  <c r="I25" i="3"/>
  <c r="H25" i="3"/>
  <c r="G25" i="3"/>
  <c r="J24" i="3"/>
  <c r="I24" i="3"/>
  <c r="H24" i="3"/>
  <c r="G24" i="3"/>
  <c r="J23" i="3"/>
  <c r="I23" i="3"/>
  <c r="H23" i="3"/>
  <c r="G23" i="3"/>
  <c r="J22" i="3"/>
  <c r="J26" i="3" s="1"/>
  <c r="I22" i="3"/>
  <c r="I26" i="3" s="1"/>
  <c r="H22" i="3"/>
  <c r="H26" i="3" s="1"/>
  <c r="G22" i="3"/>
  <c r="G26" i="3" s="1"/>
  <c r="J20" i="3"/>
  <c r="I20" i="3"/>
  <c r="H20" i="3"/>
  <c r="G20" i="3"/>
  <c r="J19" i="3"/>
  <c r="I19" i="3"/>
  <c r="H19" i="3"/>
  <c r="G19" i="3"/>
  <c r="J18" i="3"/>
  <c r="I18" i="3"/>
  <c r="H18" i="3"/>
  <c r="G18" i="3"/>
  <c r="J16" i="3"/>
  <c r="I16" i="3"/>
  <c r="H16" i="3"/>
  <c r="G16" i="3"/>
  <c r="J15" i="3"/>
  <c r="I15" i="3"/>
  <c r="H15" i="3"/>
  <c r="G15" i="3"/>
  <c r="J14" i="3"/>
  <c r="I14" i="3"/>
  <c r="H14" i="3"/>
  <c r="G14" i="3"/>
  <c r="J13" i="3"/>
  <c r="J17" i="3" s="1"/>
  <c r="I13" i="3"/>
  <c r="I17" i="3" s="1"/>
  <c r="H13" i="3"/>
  <c r="H17" i="3" s="1"/>
  <c r="G13" i="3"/>
  <c r="G17" i="3" s="1"/>
  <c r="J10" i="3"/>
  <c r="I10" i="3"/>
  <c r="H10" i="3"/>
  <c r="G10" i="3"/>
  <c r="D8" i="3"/>
  <c r="E1" i="3"/>
  <c r="H2" i="3" s="1"/>
  <c r="U33" i="1"/>
  <c r="T33" i="1"/>
  <c r="S33" i="1"/>
  <c r="R33" i="1"/>
  <c r="Q33" i="1"/>
  <c r="P33" i="1"/>
  <c r="O33" i="1"/>
  <c r="N33" i="1"/>
  <c r="M33" i="1"/>
  <c r="L33" i="1"/>
  <c r="K33" i="1"/>
  <c r="J33" i="1"/>
  <c r="V33" i="1" s="1"/>
  <c r="I33" i="1"/>
  <c r="H33" i="1"/>
  <c r="G33" i="1"/>
  <c r="V32" i="1"/>
  <c r="V30" i="1" s="1"/>
  <c r="U32" i="1"/>
  <c r="T32" i="1"/>
  <c r="S32" i="1"/>
  <c r="S30" i="1" s="1"/>
  <c r="R32" i="1"/>
  <c r="R30" i="1" s="1"/>
  <c r="Q32" i="1"/>
  <c r="P32" i="1"/>
  <c r="O32" i="1"/>
  <c r="O30" i="1" s="1"/>
  <c r="N32" i="1"/>
  <c r="N30" i="1" s="1"/>
  <c r="M32" i="1"/>
  <c r="L32" i="1"/>
  <c r="K32" i="1"/>
  <c r="K30" i="1" s="1"/>
  <c r="J32" i="1"/>
  <c r="J30" i="1" s="1"/>
  <c r="I32" i="1"/>
  <c r="H32" i="1"/>
  <c r="G32" i="1"/>
  <c r="G30" i="1" s="1"/>
  <c r="E32" i="1"/>
  <c r="V31" i="1"/>
  <c r="U30" i="1"/>
  <c r="T30" i="1"/>
  <c r="Q30" i="1"/>
  <c r="P30" i="1"/>
  <c r="M30" i="1"/>
  <c r="L30" i="1"/>
  <c r="I30" i="1"/>
  <c r="H30" i="1"/>
  <c r="V29" i="1"/>
  <c r="V28" i="1"/>
  <c r="S27" i="1"/>
  <c r="R27" i="1"/>
  <c r="O27" i="1"/>
  <c r="N27" i="1"/>
  <c r="K27" i="1"/>
  <c r="J27" i="1"/>
  <c r="G27" i="1"/>
  <c r="S26" i="1"/>
  <c r="R26" i="1"/>
  <c r="O26" i="1"/>
  <c r="N26" i="1"/>
  <c r="K26" i="1"/>
  <c r="J26" i="1"/>
  <c r="G26" i="1"/>
  <c r="V25" i="1"/>
  <c r="V23" i="1" s="1"/>
  <c r="V26" i="1" s="1"/>
  <c r="V24" i="1"/>
  <c r="U23" i="1"/>
  <c r="U27" i="1" s="1"/>
  <c r="T23" i="1"/>
  <c r="T27" i="1" s="1"/>
  <c r="S23" i="1"/>
  <c r="R23" i="1"/>
  <c r="Q23" i="1"/>
  <c r="Q27" i="1" s="1"/>
  <c r="P23" i="1"/>
  <c r="P27" i="1" s="1"/>
  <c r="O23" i="1"/>
  <c r="N23" i="1"/>
  <c r="M23" i="1"/>
  <c r="M27" i="1" s="1"/>
  <c r="L23" i="1"/>
  <c r="L27" i="1" s="1"/>
  <c r="K23" i="1"/>
  <c r="J23" i="1"/>
  <c r="I23" i="1"/>
  <c r="I27" i="1" s="1"/>
  <c r="H23" i="1"/>
  <c r="H27" i="1" s="1"/>
  <c r="G23" i="1"/>
  <c r="V22" i="1"/>
  <c r="V20" i="1"/>
  <c r="V19" i="1"/>
  <c r="T18" i="1"/>
  <c r="S18" i="1"/>
  <c r="P18" i="1"/>
  <c r="O18" i="1"/>
  <c r="L18" i="1"/>
  <c r="K18" i="1"/>
  <c r="H18" i="1"/>
  <c r="G18" i="1"/>
  <c r="T17" i="1"/>
  <c r="S17" i="1"/>
  <c r="P17" i="1"/>
  <c r="O17" i="1"/>
  <c r="L17" i="1"/>
  <c r="K17" i="1"/>
  <c r="H17" i="1"/>
  <c r="G17" i="1"/>
  <c r="V16" i="1"/>
  <c r="V15" i="1"/>
  <c r="U14" i="1"/>
  <c r="U18" i="1" s="1"/>
  <c r="T14" i="1"/>
  <c r="S14" i="1"/>
  <c r="R14" i="1"/>
  <c r="R18" i="1" s="1"/>
  <c r="Q14" i="1"/>
  <c r="Q18" i="1" s="1"/>
  <c r="P14" i="1"/>
  <c r="O14" i="1"/>
  <c r="N14" i="1"/>
  <c r="N18" i="1" s="1"/>
  <c r="M14" i="1"/>
  <c r="M18" i="1" s="1"/>
  <c r="L14" i="1"/>
  <c r="K14" i="1"/>
  <c r="J14" i="1"/>
  <c r="J18" i="1" s="1"/>
  <c r="I14" i="1"/>
  <c r="I18" i="1" s="1"/>
  <c r="H14" i="1"/>
  <c r="G14" i="1"/>
  <c r="V13" i="1"/>
  <c r="D8" i="1"/>
  <c r="E1" i="1"/>
  <c r="V2" i="1" s="1"/>
  <c r="V10" i="1" s="1"/>
  <c r="L2" i="4" l="1"/>
  <c r="L11" i="4" s="1"/>
  <c r="Q2" i="4"/>
  <c r="Q11" i="4" s="1"/>
  <c r="V2" i="4"/>
  <c r="V11" i="4" s="1"/>
  <c r="K13" i="5"/>
  <c r="I2" i="3"/>
  <c r="I2" i="4"/>
  <c r="I11" i="4" s="1"/>
  <c r="N2" i="4"/>
  <c r="N11" i="4" s="1"/>
  <c r="T2" i="4"/>
  <c r="T11" i="4" s="1"/>
  <c r="I13" i="5"/>
  <c r="H2" i="4"/>
  <c r="H11" i="4" s="1"/>
  <c r="M2" i="4"/>
  <c r="M11" i="4" s="1"/>
  <c r="R2" i="4"/>
  <c r="R11" i="4" s="1"/>
  <c r="H13" i="5"/>
  <c r="J2" i="4"/>
  <c r="J11" i="4" s="1"/>
  <c r="P2" i="4"/>
  <c r="P11" i="4" s="1"/>
  <c r="U2" i="4"/>
  <c r="U11" i="4" s="1"/>
  <c r="I2" i="1"/>
  <c r="I10" i="1" s="1"/>
  <c r="H13" i="4"/>
  <c r="L13" i="4"/>
  <c r="P13" i="4"/>
  <c r="T13" i="4"/>
  <c r="K2" i="4"/>
  <c r="K11" i="4" s="1"/>
  <c r="O2" i="4"/>
  <c r="O11" i="4" s="1"/>
  <c r="S2" i="4"/>
  <c r="S11" i="4" s="1"/>
  <c r="I13" i="4"/>
  <c r="M13" i="4"/>
  <c r="Q13" i="4"/>
  <c r="U13" i="4"/>
  <c r="K13" i="4"/>
  <c r="O13" i="4"/>
  <c r="S13" i="4"/>
  <c r="W13" i="4"/>
  <c r="J13" i="4"/>
  <c r="N13" i="4"/>
  <c r="R13" i="4"/>
  <c r="O2" i="1"/>
  <c r="O10" i="1" s="1"/>
  <c r="J2" i="3"/>
  <c r="T2" i="1"/>
  <c r="T10" i="1" s="1"/>
  <c r="G2" i="3"/>
  <c r="U2" i="1"/>
  <c r="U10" i="1" s="1"/>
  <c r="K2" i="1"/>
  <c r="K10" i="1" s="1"/>
  <c r="P2" i="1"/>
  <c r="P10" i="1" s="1"/>
  <c r="G2" i="1"/>
  <c r="G10" i="1" s="1"/>
  <c r="L2" i="1"/>
  <c r="L10" i="1" s="1"/>
  <c r="Q2" i="1"/>
  <c r="Q10" i="1" s="1"/>
  <c r="H2" i="1"/>
  <c r="H10" i="1" s="1"/>
  <c r="M2" i="1"/>
  <c r="M10" i="1" s="1"/>
  <c r="S2" i="1"/>
  <c r="S10" i="1" s="1"/>
  <c r="V18" i="1"/>
  <c r="V27" i="1"/>
  <c r="I17" i="1"/>
  <c r="U17" i="1"/>
  <c r="P26" i="1"/>
  <c r="V14" i="1"/>
  <c r="V17" i="1" s="1"/>
  <c r="M17" i="1"/>
  <c r="Q17" i="1"/>
  <c r="H26" i="1"/>
  <c r="L26" i="1"/>
  <c r="T26" i="1"/>
  <c r="J2" i="1"/>
  <c r="J10" i="1" s="1"/>
  <c r="N2" i="1"/>
  <c r="N10" i="1" s="1"/>
  <c r="R2" i="1"/>
  <c r="R10" i="1" s="1"/>
  <c r="J17" i="1"/>
  <c r="N17" i="1"/>
  <c r="R17" i="1"/>
  <c r="I26" i="1"/>
  <c r="M26" i="1"/>
  <c r="Q26" i="1"/>
  <c r="U26" i="1"/>
</calcChain>
</file>

<file path=xl/sharedStrings.xml><?xml version="1.0" encoding="utf-8"?>
<sst xmlns="http://schemas.openxmlformats.org/spreadsheetml/2006/main" count="312" uniqueCount="85">
  <si>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</si>
  <si>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</si>
  <si>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</si>
  <si>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</si>
  <si>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</si>
  <si>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</si>
  <si>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</si>
  <si>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</si>
  <si>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</si>
  <si>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</si>
  <si>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</si>
  <si>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</si>
  <si>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</si>
  <si>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</si>
  <si>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</si>
  <si>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Форма 3.1</t>
  </si>
  <si>
    <t>№ п/п</t>
  </si>
  <si>
    <t>Наименование</t>
  </si>
  <si>
    <t>Ед. изм.</t>
  </si>
  <si>
    <t>Электроэнергия</t>
  </si>
  <si>
    <t>L1</t>
  </si>
  <si>
    <t>Отпуск в сеть-энергия</t>
  </si>
  <si>
    <t>Поступление в сеть</t>
  </si>
  <si>
    <t>млн.кВтч</t>
  </si>
  <si>
    <t>L2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</si>
  <si>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</si>
  <si>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</si>
  <si>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</si>
  <si>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</si>
  <si>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2.1</t>
  </si>
  <si>
    <t>L2.2</t>
  </si>
  <si>
    <t>передачу сторонним потребителям (субабонентам)</t>
  </si>
  <si>
    <t>2.2</t>
  </si>
  <si>
    <t>L3</t>
  </si>
  <si>
    <t>Относительные потери-энергия</t>
  </si>
  <si>
    <t>Относительные потери</t>
  </si>
  <si>
    <t>%</t>
  </si>
  <si>
    <t>L4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</si>
  <si>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</si>
  <si>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</si>
  <si>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</si>
  <si>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</si>
  <si>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</si>
  <si>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</si>
  <si>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</si>
  <si>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</si>
  <si>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Мощность</t>
  </si>
  <si>
    <t>L5</t>
  </si>
  <si>
    <t>5</t>
  </si>
  <si>
    <t>МВт</t>
  </si>
  <si>
    <t>L6</t>
  </si>
  <si>
    <t>6</t>
  </si>
  <si>
    <t>L6.1</t>
  </si>
  <si>
    <t>6.1</t>
  </si>
  <si>
    <t>L6.2</t>
  </si>
  <si>
    <t>6.2</t>
  </si>
  <si>
    <t>L7</t>
  </si>
  <si>
    <t>7</t>
  </si>
  <si>
    <t>L8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</si>
  <si>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</si>
  <si>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</si>
  <si>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</si>
  <si>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</si>
  <si>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</si>
  <si>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</si>
  <si>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L9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</si>
  <si>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</si>
  <si>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</si>
  <si>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</si>
  <si>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</si>
  <si>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</si>
  <si>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</si>
  <si>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</si>
  <si>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</si>
  <si>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9.2.1</t>
  </si>
  <si>
    <t>заявленная мощность потребителей услуг на уровне напряжения ВН1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</si>
  <si>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</si>
  <si>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</si>
  <si>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Наименование организации</t>
  </si>
  <si>
    <t>Показатель</t>
  </si>
  <si>
    <t>Всего</t>
  </si>
  <si>
    <t>О</t>
  </si>
  <si>
    <t>39 субабонентов</t>
  </si>
  <si>
    <t>7 субабонентов</t>
  </si>
  <si>
    <t>Добавить организацию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</si>
</sst>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_-* #,##0.00[$€-1]_-;\-* #,##0.00[$€-1]_-;_-* &quot;-&quot;??[$€-1]_-"/>
    <numFmt numFmtId="166" formatCode="&quot;$&quot;#,##0_);[Red]\(&quot;$&quot;#,##0\)"/>
  </numFmts>
  <fonts count="3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9"/>
      <name val="Arial Cyr"/>
      <charset val="204"/>
    </font>
    <font>
      <sz val="9"/>
      <color indexed="9"/>
      <name val="Tahoma"/>
      <family val="2"/>
      <charset val="204"/>
    </font>
    <font>
      <sz val="9"/>
      <color indexed="12"/>
      <name val="Tahoma"/>
      <family val="2"/>
      <charset val="204"/>
    </font>
    <font>
      <sz val="9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sz val="9"/>
      <color indexed="12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sz val="10"/>
      <name val="Arial Cyr"/>
    </font>
    <font>
      <sz val="9"/>
      <color indexed="23"/>
      <name val="Tahoma"/>
      <family val="2"/>
      <charset val="204"/>
    </font>
    <font>
      <sz val="9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sz val="11"/>
      <color indexed="8"/>
      <name val="Calibri"/>
      <family val="2"/>
      <charset val="204"/>
    </font>
    <font>
      <sz val="9"/>
      <color indexed="11"/>
      <name val="Tahoma"/>
      <family val="2"/>
      <charset val="204"/>
    </font>
    <font>
      <sz val="11"/>
      <color indexed="22"/>
      <name val="Wingdings 2"/>
      <family val="1"/>
      <charset val="2"/>
    </font>
    <font>
      <b/>
      <u/>
      <sz val="9"/>
      <color indexed="62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23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ck">
        <color indexed="22"/>
      </bottom>
      <diagonal/>
    </border>
    <border>
      <left/>
      <right style="thin">
        <color indexed="22"/>
      </right>
      <top style="thin">
        <color indexed="22"/>
      </top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ck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ck">
        <color indexed="22"/>
      </bottom>
      <diagonal/>
    </border>
    <border>
      <left style="thin">
        <color indexed="22"/>
      </left>
      <right/>
      <top style="thick">
        <color indexed="22"/>
      </top>
      <bottom style="thin">
        <color indexed="22"/>
      </bottom>
      <diagonal/>
    </border>
    <border>
      <left/>
      <right/>
      <top style="thick">
        <color indexed="22"/>
      </top>
      <bottom style="thin">
        <color indexed="22"/>
      </bottom>
      <diagonal/>
    </border>
    <border>
      <left/>
      <right style="thin">
        <color indexed="22"/>
      </right>
      <top style="thick">
        <color indexed="22"/>
      </top>
      <bottom style="thin">
        <color indexed="22"/>
      </bottom>
      <diagonal/>
    </border>
    <border>
      <left/>
      <right/>
      <top style="thick">
        <color indexed="22"/>
      </top>
      <bottom/>
      <diagonal/>
    </border>
  </borders>
  <cellStyleXfs count="48">
    <xf numFmtId="0" fontId="0" fillId="0" borderId="0"/>
    <xf numFmtId="0" fontId="1" fillId="0" borderId="0"/>
    <xf numFmtId="0" fontId="10" fillId="0" borderId="0"/>
    <xf numFmtId="0" fontId="13" fillId="0" borderId="0"/>
    <xf numFmtId="165" fontId="13" fillId="0" borderId="0"/>
    <xf numFmtId="0" fontId="14" fillId="0" borderId="0"/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6" fillId="0" borderId="4" applyNumberFormat="0" applyAlignment="0">
      <protection locked="0"/>
    </xf>
    <xf numFmtId="166" fontId="17" fillId="0" borderId="0" applyFont="0" applyFill="0" applyBorder="0" applyAlignment="0" applyProtection="0"/>
    <xf numFmtId="0" fontId="18" fillId="0" borderId="0" applyFill="0" applyBorder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6" fillId="6" borderId="4" applyNumberFormat="0" applyAlignment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0"/>
    <xf numFmtId="0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49" fontId="23" fillId="7" borderId="5" applyNumberFormat="0">
      <alignment horizontal="center"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6" applyBorder="0">
      <alignment horizontal="center" vertical="center" wrapText="1"/>
    </xf>
    <xf numFmtId="4" fontId="5" fillId="4" borderId="7" applyBorder="0">
      <alignment horizontal="right"/>
    </xf>
    <xf numFmtId="49" fontId="5" fillId="0" borderId="0" applyBorder="0">
      <alignment vertical="top"/>
    </xf>
    <xf numFmtId="49" fontId="5" fillId="0" borderId="0" applyBorder="0">
      <alignment vertical="top"/>
    </xf>
    <xf numFmtId="0" fontId="28" fillId="0" borderId="0"/>
    <xf numFmtId="0" fontId="29" fillId="8" borderId="0" applyNumberFormat="0" applyBorder="0" applyAlignment="0">
      <alignment horizontal="left" vertical="center"/>
    </xf>
    <xf numFmtId="0" fontId="1" fillId="0" borderId="0"/>
    <xf numFmtId="49" fontId="5" fillId="8" borderId="0" applyBorder="0">
      <alignment vertical="top"/>
    </xf>
    <xf numFmtId="0" fontId="5" fillId="0" borderId="0">
      <alignment horizontal="left" vertical="center"/>
    </xf>
    <xf numFmtId="0" fontId="5" fillId="0" borderId="0">
      <alignment horizontal="left" vertical="center"/>
    </xf>
    <xf numFmtId="0" fontId="1" fillId="0" borderId="0"/>
    <xf numFmtId="0" fontId="13" fillId="0" borderId="0"/>
    <xf numFmtId="4" fontId="5" fillId="5" borderId="0" applyBorder="0">
      <alignment horizontal="right"/>
    </xf>
    <xf numFmtId="4" fontId="5" fillId="5" borderId="8" applyBorder="0">
      <alignment horizontal="right"/>
    </xf>
    <xf numFmtId="4" fontId="5" fillId="5" borderId="7" applyFont="0" applyBorder="0">
      <alignment horizontal="right"/>
    </xf>
  </cellStyleXfs>
  <cellXfs count="129">
    <xf numFmtId="0" fontId="0" fillId="0" borderId="0" xfId="0"/>
    <xf numFmtId="49" fontId="2" fillId="0" borderId="0" xfId="1" applyNumberFormat="1" applyFont="1" applyFill="1" applyAlignment="1" applyProtection="1">
      <alignment horizontal="left"/>
    </xf>
    <xf numFmtId="49" fontId="2" fillId="0" borderId="0" xfId="1" applyNumberFormat="1" applyFont="1" applyFill="1" applyProtection="1"/>
    <xf numFmtId="49" fontId="3" fillId="0" borderId="0" xfId="1" applyNumberFormat="1" applyFont="1" applyFill="1" applyProtection="1"/>
    <xf numFmtId="2" fontId="3" fillId="0" borderId="0" xfId="1" applyNumberFormat="1" applyFont="1" applyFill="1" applyProtection="1"/>
    <xf numFmtId="0" fontId="3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2" fillId="0" borderId="0" xfId="1" applyFont="1" applyFill="1" applyProtection="1"/>
    <xf numFmtId="1" fontId="3" fillId="0" borderId="0" xfId="1" applyNumberFormat="1" applyFont="1" applyFill="1" applyAlignment="1" applyProtection="1">
      <alignment horizontal="left"/>
    </xf>
    <xf numFmtId="1" fontId="3" fillId="0" borderId="0" xfId="1" applyNumberFormat="1" applyFont="1" applyFill="1" applyProtection="1"/>
    <xf numFmtId="1" fontId="3" fillId="0" borderId="0" xfId="1" applyNumberFormat="1" applyFont="1" applyFill="1" applyAlignment="1" applyProtection="1">
      <alignment horizontal="center" vertical="center" wrapText="1"/>
    </xf>
    <xf numFmtId="1" fontId="3" fillId="0" borderId="0" xfId="1" applyNumberFormat="1" applyFont="1" applyFill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 vertical="center" wrapText="1"/>
    </xf>
    <xf numFmtId="0" fontId="3" fillId="0" borderId="0" xfId="1" applyNumberFormat="1" applyFont="1" applyAlignment="1" applyProtection="1">
      <alignment horizontal="left"/>
    </xf>
    <xf numFmtId="0" fontId="3" fillId="0" borderId="0" xfId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Protection="1"/>
    <xf numFmtId="0" fontId="3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</xf>
    <xf numFmtId="0" fontId="6" fillId="0" borderId="0" xfId="1" applyFont="1" applyProtection="1"/>
    <xf numFmtId="0" fontId="7" fillId="0" borderId="0" xfId="1" applyFont="1" applyProtection="1"/>
    <xf numFmtId="0" fontId="8" fillId="0" borderId="0" xfId="1" applyFont="1" applyAlignment="1" applyProtection="1">
      <alignment horizontal="center" vertical="center" wrapText="1"/>
    </xf>
    <xf numFmtId="0" fontId="8" fillId="0" borderId="0" xfId="1" applyFont="1" applyProtection="1"/>
    <xf numFmtId="0" fontId="8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Continuous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Continuous" wrapText="1"/>
    </xf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4" fillId="0" borderId="0" xfId="1" applyFont="1" applyFill="1" applyBorder="1" applyProtection="1"/>
    <xf numFmtId="0" fontId="8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/>
    </xf>
    <xf numFmtId="0" fontId="8" fillId="3" borderId="2" xfId="2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 wrapText="1"/>
    </xf>
    <xf numFmtId="164" fontId="5" fillId="4" borderId="2" xfId="1" applyNumberFormat="1" applyFont="1" applyFill="1" applyBorder="1" applyAlignment="1" applyProtection="1">
      <alignment horizontal="right" vertical="center" wrapText="1"/>
      <protection locked="0"/>
    </xf>
    <xf numFmtId="164" fontId="5" fillId="5" borderId="2" xfId="1" applyNumberFormat="1" applyFont="1" applyFill="1" applyBorder="1" applyAlignment="1" applyProtection="1">
      <alignment horizontal="right" vertical="center" wrapText="1"/>
    </xf>
    <xf numFmtId="164" fontId="5" fillId="5" borderId="2" xfId="1" applyNumberFormat="1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5" fillId="4" borderId="2" xfId="1" applyNumberFormat="1" applyFont="1" applyFill="1" applyBorder="1" applyAlignment="1" applyProtection="1">
      <alignment horizontal="right" vertical="center"/>
      <protection locked="0"/>
    </xf>
    <xf numFmtId="0" fontId="12" fillId="0" borderId="0" xfId="1" applyFont="1" applyProtection="1"/>
    <xf numFmtId="0" fontId="5" fillId="0" borderId="2" xfId="1" applyFont="1" applyBorder="1" applyAlignment="1" applyProtection="1">
      <alignment vertical="center" wrapText="1"/>
    </xf>
    <xf numFmtId="0" fontId="5" fillId="0" borderId="2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left" vertical="center" wrapText="1" indent="1"/>
    </xf>
    <xf numFmtId="0" fontId="8" fillId="3" borderId="2" xfId="1" applyFont="1" applyFill="1" applyBorder="1" applyAlignment="1" applyProtection="1">
      <alignment horizontal="center" vertical="center"/>
    </xf>
    <xf numFmtId="164" fontId="8" fillId="3" borderId="2" xfId="2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49" fontId="0" fillId="0" borderId="2" xfId="1" applyNumberFormat="1" applyFont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 indent="2"/>
    </xf>
    <xf numFmtId="0" fontId="5" fillId="0" borderId="0" xfId="1" applyFont="1" applyBorder="1" applyAlignment="1" applyProtection="1">
      <alignment vertical="center" wrapText="1"/>
    </xf>
    <xf numFmtId="0" fontId="5" fillId="0" borderId="0" xfId="1" applyFont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Border="1" applyProtection="1"/>
    <xf numFmtId="0" fontId="2" fillId="0" borderId="0" xfId="1" applyFont="1" applyAlignment="1" applyProtection="1">
      <alignment horizontal="left"/>
    </xf>
    <xf numFmtId="0" fontId="2" fillId="0" borderId="0" xfId="1" applyFont="1" applyProtection="1"/>
    <xf numFmtId="0" fontId="8" fillId="0" borderId="0" xfId="1" applyFont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top" wrapText="1"/>
    </xf>
    <xf numFmtId="49" fontId="2" fillId="0" borderId="0" xfId="1" applyNumberFormat="1" applyFont="1" applyAlignment="1" applyProtection="1">
      <alignment horizontal="left"/>
    </xf>
    <xf numFmtId="49" fontId="2" fillId="0" borderId="0" xfId="1" applyNumberFormat="1" applyFont="1" applyProtection="1"/>
    <xf numFmtId="49" fontId="3" fillId="0" borderId="0" xfId="1" applyNumberFormat="1" applyFont="1" applyProtection="1"/>
    <xf numFmtId="0" fontId="2" fillId="0" borderId="0" xfId="1" applyFont="1" applyAlignment="1" applyProtection="1">
      <alignment horizontal="right"/>
    </xf>
    <xf numFmtId="0" fontId="3" fillId="0" borderId="0" xfId="1" applyFont="1" applyAlignment="1" applyProtection="1">
      <alignment horizontal="right"/>
    </xf>
    <xf numFmtId="1" fontId="3" fillId="0" borderId="0" xfId="1" applyNumberFormat="1" applyFont="1" applyAlignment="1" applyProtection="1">
      <alignment horizontal="left"/>
    </xf>
    <xf numFmtId="1" fontId="3" fillId="0" borderId="0" xfId="1" applyNumberFormat="1" applyFont="1" applyProtection="1"/>
    <xf numFmtId="1" fontId="3" fillId="0" borderId="0" xfId="1" applyNumberFormat="1" applyFont="1" applyAlignment="1" applyProtection="1">
      <alignment horizontal="right"/>
    </xf>
    <xf numFmtId="0" fontId="3" fillId="0" borderId="0" xfId="1" applyNumberFormat="1" applyFont="1" applyAlignment="1" applyProtection="1">
      <alignment horizontal="right"/>
    </xf>
    <xf numFmtId="0" fontId="5" fillId="0" borderId="0" xfId="43" applyNumberFormat="1" applyFont="1" applyProtection="1"/>
    <xf numFmtId="0" fontId="5" fillId="0" borderId="2" xfId="43" applyNumberFormat="1" applyFont="1" applyBorder="1" applyAlignment="1" applyProtection="1">
      <alignment horizontal="center" vertical="center" wrapText="1"/>
    </xf>
    <xf numFmtId="0" fontId="5" fillId="0" borderId="2" xfId="43" applyNumberFormat="1" applyFont="1" applyFill="1" applyBorder="1" applyAlignment="1" applyProtection="1">
      <alignment horizontal="center" vertical="center"/>
    </xf>
    <xf numFmtId="0" fontId="5" fillId="0" borderId="0" xfId="43" applyNumberFormat="1" applyFont="1" applyFill="1" applyBorder="1" applyProtection="1"/>
    <xf numFmtId="0" fontId="11" fillId="0" borderId="0" xfId="2" applyFont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left" vertical="center" wrapText="1"/>
    </xf>
    <xf numFmtId="0" fontId="8" fillId="0" borderId="2" xfId="1" applyFont="1" applyBorder="1" applyAlignment="1" applyProtection="1">
      <alignment horizontal="center" vertical="center"/>
    </xf>
    <xf numFmtId="164" fontId="8" fillId="5" borderId="2" xfId="1" applyNumberFormat="1" applyFont="1" applyFill="1" applyBorder="1" applyAlignment="1" applyProtection="1">
      <alignment horizontal="right" vertical="center"/>
    </xf>
    <xf numFmtId="2" fontId="5" fillId="0" borderId="0" xfId="1" applyNumberFormat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 vertical="center" wrapText="1" indent="1"/>
    </xf>
    <xf numFmtId="0" fontId="8" fillId="0" borderId="13" xfId="1" applyFont="1" applyBorder="1" applyAlignment="1" applyProtection="1">
      <alignment horizontal="center" vertical="center"/>
    </xf>
    <xf numFmtId="164" fontId="8" fillId="5" borderId="13" xfId="1" applyNumberFormat="1" applyFont="1" applyFill="1" applyBorder="1" applyAlignment="1" applyProtection="1">
      <alignment horizontal="right" vertical="center"/>
    </xf>
    <xf numFmtId="0" fontId="5" fillId="0" borderId="0" xfId="43" applyNumberFormat="1" applyFont="1" applyFill="1" applyProtection="1"/>
    <xf numFmtId="0" fontId="5" fillId="0" borderId="14" xfId="43" applyNumberFormat="1" applyFont="1" applyFill="1" applyBorder="1" applyProtection="1"/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/>
    </xf>
    <xf numFmtId="4" fontId="5" fillId="0" borderId="14" xfId="1" applyNumberFormat="1" applyFont="1" applyFill="1" applyBorder="1" applyAlignment="1" applyProtection="1">
      <alignment horizontal="right"/>
    </xf>
    <xf numFmtId="49" fontId="5" fillId="9" borderId="17" xfId="43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1" applyFont="1" applyFill="1" applyBorder="1" applyAlignment="1" applyProtection="1">
      <alignment horizontal="left" vertical="center" wrapText="1"/>
    </xf>
    <xf numFmtId="0" fontId="0" fillId="0" borderId="16" xfId="1" applyFont="1" applyBorder="1" applyAlignment="1" applyProtection="1">
      <alignment horizontal="center" vertical="center"/>
    </xf>
    <xf numFmtId="164" fontId="5" fillId="4" borderId="16" xfId="1" applyNumberFormat="1" applyFont="1" applyFill="1" applyBorder="1" applyAlignment="1" applyProtection="1">
      <alignment horizontal="right" vertical="center"/>
      <protection locked="0"/>
    </xf>
    <xf numFmtId="164" fontId="5" fillId="5" borderId="16" xfId="1" applyNumberFormat="1" applyFont="1" applyFill="1" applyBorder="1" applyAlignment="1" applyProtection="1">
      <alignment horizontal="right" vertical="center"/>
    </xf>
    <xf numFmtId="49" fontId="0" fillId="9" borderId="18" xfId="43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1" applyFont="1" applyFill="1" applyBorder="1" applyAlignment="1" applyProtection="1">
      <alignment horizontal="left" vertical="center" wrapText="1" indent="1"/>
    </xf>
    <xf numFmtId="0" fontId="0" fillId="0" borderId="13" xfId="1" applyFont="1" applyBorder="1" applyAlignment="1" applyProtection="1">
      <alignment horizontal="center" vertical="center"/>
    </xf>
    <xf numFmtId="164" fontId="5" fillId="4" borderId="13" xfId="1" applyNumberFormat="1" applyFont="1" applyFill="1" applyBorder="1" applyAlignment="1" applyProtection="1">
      <alignment horizontal="right" vertical="center"/>
      <protection locked="0"/>
    </xf>
    <xf numFmtId="164" fontId="5" fillId="5" borderId="13" xfId="1" applyNumberFormat="1" applyFont="1" applyFill="1" applyBorder="1" applyAlignment="1" applyProtection="1">
      <alignment horizontal="right" vertical="center"/>
    </xf>
    <xf numFmtId="0" fontId="5" fillId="10" borderId="19" xfId="43" applyNumberFormat="1" applyFont="1" applyFill="1" applyBorder="1" applyProtection="1"/>
    <xf numFmtId="0" fontId="31" fillId="10" borderId="20" xfId="31" applyNumberFormat="1" applyFont="1" applyFill="1" applyBorder="1" applyAlignment="1" applyProtection="1">
      <alignment horizontal="center" vertical="top"/>
    </xf>
    <xf numFmtId="0" fontId="25" fillId="10" borderId="20" xfId="31" applyNumberFormat="1" applyFont="1" applyFill="1" applyBorder="1" applyAlignment="1" applyProtection="1">
      <alignment horizontal="center" vertical="top"/>
    </xf>
    <xf numFmtId="0" fontId="25" fillId="10" borderId="21" xfId="31" applyNumberFormat="1" applyFont="1" applyFill="1" applyBorder="1" applyAlignment="1" applyProtection="1">
      <alignment horizontal="center" vertical="top"/>
    </xf>
    <xf numFmtId="0" fontId="5" fillId="0" borderId="16" xfId="1" applyFont="1" applyBorder="1" applyAlignment="1" applyProtection="1">
      <alignment horizontal="center" vertical="center"/>
    </xf>
    <xf numFmtId="0" fontId="5" fillId="0" borderId="22" xfId="43" applyNumberFormat="1" applyFont="1" applyBorder="1" applyProtection="1"/>
    <xf numFmtId="0" fontId="5" fillId="0" borderId="22" xfId="1" applyFont="1" applyBorder="1" applyProtection="1"/>
    <xf numFmtId="0" fontId="9" fillId="0" borderId="1" xfId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center" wrapText="1"/>
    </xf>
    <xf numFmtId="0" fontId="8" fillId="0" borderId="0" xfId="1" applyFont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8" fillId="3" borderId="9" xfId="43" applyNumberFormat="1" applyFont="1" applyFill="1" applyBorder="1" applyAlignment="1" applyProtection="1">
      <alignment horizontal="center" vertical="center"/>
    </xf>
    <xf numFmtId="0" fontId="8" fillId="3" borderId="10" xfId="43" applyNumberFormat="1" applyFont="1" applyFill="1" applyBorder="1" applyAlignment="1" applyProtection="1">
      <alignment horizontal="center" vertical="center"/>
    </xf>
    <xf numFmtId="0" fontId="8" fillId="3" borderId="11" xfId="43" applyNumberFormat="1" applyFont="1" applyFill="1" applyBorder="1" applyAlignment="1" applyProtection="1">
      <alignment horizontal="center" vertical="center"/>
    </xf>
    <xf numFmtId="0" fontId="8" fillId="3" borderId="12" xfId="43" applyNumberFormat="1" applyFont="1" applyFill="1" applyBorder="1" applyAlignment="1" applyProtection="1">
      <alignment horizontal="center" vertical="center"/>
    </xf>
    <xf numFmtId="49" fontId="30" fillId="0" borderId="15" xfId="31" applyNumberFormat="1" applyFont="1" applyBorder="1" applyAlignment="1" applyProtection="1">
      <alignment horizontal="center" vertical="center" wrapText="1"/>
    </xf>
    <xf numFmtId="49" fontId="25" fillId="0" borderId="15" xfId="31" applyNumberFormat="1" applyFont="1" applyBorder="1" applyAlignment="1" applyProtection="1">
      <alignment horizontal="center" vertical="center" wrapText="1"/>
    </xf>
    <xf numFmtId="1" fontId="5" fillId="0" borderId="16" xfId="31" applyNumberFormat="1" applyFont="1" applyBorder="1" applyAlignment="1" applyProtection="1">
      <alignment horizontal="center" vertical="center"/>
    </xf>
    <xf numFmtId="1" fontId="5" fillId="0" borderId="13" xfId="31" applyNumberFormat="1" applyFont="1" applyBorder="1" applyAlignment="1" applyProtection="1">
      <alignment horizontal="center" vertical="center"/>
    </xf>
    <xf numFmtId="0" fontId="25" fillId="0" borderId="0" xfId="31" applyNumberFormat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 wrapText="1"/>
    </xf>
    <xf numFmtId="49" fontId="25" fillId="0" borderId="0" xfId="31" applyNumberFormat="1" applyFont="1" applyBorder="1" applyAlignment="1" applyProtection="1">
      <alignment horizontal="center" vertical="center"/>
    </xf>
    <xf numFmtId="0" fontId="5" fillId="0" borderId="13" xfId="31" applyNumberFormat="1" applyFont="1" applyBorder="1" applyAlignment="1" applyProtection="1">
      <alignment horizontal="center" vertical="center"/>
    </xf>
    <xf numFmtId="49" fontId="5" fillId="0" borderId="17" xfId="43" applyNumberFormat="1" applyFont="1" applyFill="1" applyBorder="1" applyAlignment="1" applyProtection="1">
      <alignment horizontal="left" vertical="center" wrapText="1"/>
    </xf>
    <xf numFmtId="0" fontId="5" fillId="0" borderId="18" xfId="43" applyNumberFormat="1" applyFont="1" applyFill="1" applyBorder="1" applyAlignment="1" applyProtection="1">
      <alignment horizontal="left" vertical="center" wrapText="1"/>
    </xf>
  </cellXfs>
  <cellStyles count="48">
    <cellStyle name=" 1" xfId="3"/>
    <cellStyle name=" 1 2" xfId="4"/>
    <cellStyle name=" 1_Stage1" xfId="5"/>
    <cellStyle name="_Model_RAB Мой_PR.PROG.WARM.NOTCOMBI.2012.2.16_v1.4(04.04.11) " xfId="6"/>
    <cellStyle name="_Model_RAB Мой_Книга2_PR.PROG.WARM.NOTCOMBI.2012.2.16_v1.4(04.04.11) " xfId="7"/>
    <cellStyle name="_Model_RAB_MRSK_svod_PR.PROG.WARM.NOTCOMBI.2012.2.16_v1.4(04.04.11) " xfId="8"/>
    <cellStyle name="_Model_RAB_MRSK_svod_Книга2_PR.PROG.WARM.NOTCOMBI.2012.2.16_v1.4(04.04.11) " xfId="9"/>
    <cellStyle name="_МОДЕЛЬ_1 (2)_PR.PROG.WARM.NOTCOMBI.2012.2.16_v1.4(04.04.11) " xfId="10"/>
    <cellStyle name="_МОДЕЛЬ_1 (2)_Книга2_PR.PROG.WARM.NOTCOMBI.2012.2.16_v1.4(04.04.11) " xfId="11"/>
    <cellStyle name="_пр 5 тариф RAB_PR.PROG.WARM.NOTCOMBI.2012.2.16_v1.4(04.04.11) " xfId="12"/>
    <cellStyle name="_пр 5 тариф RAB_Книга2_PR.PROG.WARM.NOTCOMBI.2012.2.16_v1.4(04.04.11) " xfId="13"/>
    <cellStyle name="_Расчет RAB_22072008_PR.PROG.WARM.NOTCOMBI.2012.2.16_v1.4(04.04.11) " xfId="14"/>
    <cellStyle name="_Расчет RAB_22072008_Книга2_PR.PROG.WARM.NOTCOMBI.2012.2.16_v1.4(04.04.11) " xfId="15"/>
    <cellStyle name="_Расчет RAB_Лен и МОЭСК_с 2010 года_14.04.2009_со сглаж_version 3.0_без ФСК_PR.PROG.WARM.NOTCOMBI.2012.2.16_v1.4(04.04.11) " xfId="16"/>
    <cellStyle name="_Расчет RAB_Лен и МОЭСК_с 2010 года_14.04.2009_со сглаж_version 3.0_без ФСК_Книга2_PR.PROG.WARM.NOTCOMBI.2012.2.16_v1.4(04.04.11) " xfId="17"/>
    <cellStyle name="Cells 2" xfId="18"/>
    <cellStyle name="Currency [0]" xfId="19"/>
    <cellStyle name="Currency2" xfId="20"/>
    <cellStyle name="Followed Hyperlink" xfId="21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 4" xfId="28"/>
    <cellStyle name="Гиперссылка 2 2" xfId="29"/>
    <cellStyle name="Гиперссылка 4" xfId="30"/>
    <cellStyle name="Гиперссылка_FORM3.1.2013(v2.0)" xfId="31"/>
    <cellStyle name="Заголовок" xfId="32"/>
    <cellStyle name="ЗаголовокСтолбца" xfId="33"/>
    <cellStyle name="Значение" xfId="34"/>
    <cellStyle name="Обычный" xfId="0" builtinId="0"/>
    <cellStyle name="Обычный 10" xfId="35"/>
    <cellStyle name="Обычный 12" xfId="36"/>
    <cellStyle name="Обычный 12 2" xfId="37"/>
    <cellStyle name="Обычный 2" xfId="38"/>
    <cellStyle name="Обычный 3" xfId="39"/>
    <cellStyle name="Обычный 3 3" xfId="40"/>
    <cellStyle name="Обычный 4" xfId="41"/>
    <cellStyle name="Обычный 5" xfId="42"/>
    <cellStyle name="Обычный_FORM3.1" xfId="1"/>
    <cellStyle name="Обычный_Форма 4 Станция" xfId="2"/>
    <cellStyle name="Обычный_Форма3" xfId="43"/>
    <cellStyle name="Стиль 1" xfId="44"/>
    <cellStyle name="Формула" xfId="45"/>
    <cellStyle name="ФормулаВБ_Мониторинг инвестиций" xfId="46"/>
    <cellStyle name="ФормулаНаКонтроль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1]!modList00.FREEZE_PANES">
      <xdr:nvPicPr>
        <xdr:cNvPr id="2" name="FREEZE_PANES_G12" descr="update_org.png"/>
        <xdr:cNvPicPr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1]!modList00.FREEZE_PANES">
      <xdr:nvPicPr>
        <xdr:cNvPr id="2" name="FREEZE_PANES_G12" descr="update_org.png"/>
        <xdr:cNvPicPr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1]!modList00.FREEZE_PANES">
      <xdr:nvPicPr>
        <xdr:cNvPr id="2" name="FREEZE_PANES_H15" descr="update_org.png"/>
        <xdr:cNvPicPr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1]!modList00.FREEZE_PANES">
      <xdr:nvPicPr>
        <xdr:cNvPr id="2" name="FREEZE_PANES_G12" descr="update_org.png"/>
        <xdr:cNvPicPr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83;&#1086;&#1078;&#1077;&#1085;&#1080;&#1103;%20&#1087;&#1086;%20&#1090;&#1077;&#1093;&#1085;&#1086;&#1083;&#1086;&#1075;&#1080;&#1095;&#1077;&#1089;&#1082;&#1086;&#1084;&#1091;%20&#1088;&#1072;&#1089;&#1093;&#1086;&#1076;&#1091;%20&#1101;&#1083;&#1077;&#1082;&#1090;&#1088;&#1086;&#1101;&#1085;&#1077;&#1088;&#1075;&#1080;&#1080;%20(&#1084;&#1086;&#1097;&#1085;&#1086;&#1089;&#1090;&#1080;)%20&#1085;&#1072;%202017%20&#1075;&#1086;&#1076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Предложения по технологическому"/>
    </sheetNames>
    <definedNames>
      <definedName name="modList00.FREEZE_PANES"/>
    </definedNames>
    <sheetDataSet>
      <sheetData sheetId="0">
        <row r="3">
          <cell r="B3" t="str">
            <v>Версия 1.0</v>
          </cell>
        </row>
      </sheetData>
      <sheetData sheetId="1"/>
      <sheetData sheetId="2">
        <row r="7">
          <cell r="F7" t="str">
            <v>Волгоградская область</v>
          </cell>
        </row>
        <row r="9">
          <cell r="F9">
            <v>2017</v>
          </cell>
        </row>
        <row r="11">
          <cell r="F11" t="str">
            <v>Филиал "Волгоградский" АО "Редаелли ССМ"</v>
          </cell>
        </row>
      </sheetData>
      <sheetData sheetId="3">
        <row r="13">
          <cell r="J13">
            <v>8.1442500000000013</v>
          </cell>
          <cell r="K13">
            <v>7.955989999999999</v>
          </cell>
          <cell r="L13">
            <v>8.3884799999999995</v>
          </cell>
          <cell r="M13">
            <v>7.6358300000000003</v>
          </cell>
          <cell r="N13">
            <v>6.9403699999999997</v>
          </cell>
          <cell r="O13">
            <v>7.7418099999999992</v>
          </cell>
          <cell r="P13">
            <v>7.3741200000000005</v>
          </cell>
          <cell r="Q13">
            <v>8.0602500000000017</v>
          </cell>
          <cell r="R13">
            <v>6.452661</v>
          </cell>
          <cell r="S13">
            <v>7.6212369999999989</v>
          </cell>
          <cell r="T13">
            <v>7.6349089999999995</v>
          </cell>
          <cell r="U13">
            <v>7.814381</v>
          </cell>
        </row>
        <row r="14">
          <cell r="J14">
            <v>0.2863</v>
          </cell>
          <cell r="K14">
            <v>0.27966999999999997</v>
          </cell>
          <cell r="L14">
            <v>0.29494999999999999</v>
          </cell>
          <cell r="M14">
            <v>0.26849999999999996</v>
          </cell>
          <cell r="N14">
            <v>0.24401</v>
          </cell>
          <cell r="O14">
            <v>0.27222999999999997</v>
          </cell>
          <cell r="P14">
            <v>0.25921</v>
          </cell>
          <cell r="Q14">
            <v>0.28342000000000001</v>
          </cell>
          <cell r="R14">
            <v>0.2268</v>
          </cell>
          <cell r="S14">
            <v>0.26798</v>
          </cell>
          <cell r="T14">
            <v>0.26844000000000001</v>
          </cell>
          <cell r="U14">
            <v>0.27472000000000002</v>
          </cell>
        </row>
        <row r="15">
          <cell r="J15">
            <v>0.1125</v>
          </cell>
          <cell r="K15">
            <v>0.12656999999999999</v>
          </cell>
          <cell r="L15">
            <v>0.14415</v>
          </cell>
          <cell r="M15">
            <v>0.1336</v>
          </cell>
          <cell r="N15">
            <v>0.12481</v>
          </cell>
          <cell r="O15">
            <v>0.14063000000000001</v>
          </cell>
          <cell r="P15">
            <v>0.12481</v>
          </cell>
          <cell r="Q15">
            <v>0.14942</v>
          </cell>
          <cell r="R15">
            <v>0.10539999999999999</v>
          </cell>
          <cell r="S15">
            <v>0.13008</v>
          </cell>
          <cell r="T15">
            <v>0.11953999999999999</v>
          </cell>
          <cell r="U15">
            <v>0.11602</v>
          </cell>
        </row>
        <row r="16">
          <cell r="J16">
            <v>0.17380000000000001</v>
          </cell>
          <cell r="K16">
            <v>0.15310000000000001</v>
          </cell>
          <cell r="L16">
            <v>0.15079999999999999</v>
          </cell>
          <cell r="M16">
            <v>0.13489999999999999</v>
          </cell>
          <cell r="N16">
            <v>0.1192</v>
          </cell>
          <cell r="O16">
            <v>0.13159999999999999</v>
          </cell>
          <cell r="P16">
            <v>0.13439999999999999</v>
          </cell>
          <cell r="Q16">
            <v>0.13400000000000001</v>
          </cell>
          <cell r="R16">
            <v>0.12139999999999999</v>
          </cell>
          <cell r="S16">
            <v>0.13789999999999999</v>
          </cell>
          <cell r="T16">
            <v>0.1489</v>
          </cell>
          <cell r="U16">
            <v>0.15870000000000001</v>
          </cell>
        </row>
        <row r="18">
          <cell r="J18">
            <v>7.8579500000000015</v>
          </cell>
          <cell r="K18">
            <v>7.6763199999999987</v>
          </cell>
          <cell r="L18">
            <v>8.0935299999999994</v>
          </cell>
          <cell r="M18">
            <v>7.3673300000000008</v>
          </cell>
          <cell r="N18">
            <v>6.6963599999999994</v>
          </cell>
          <cell r="O18">
            <v>7.4695799999999988</v>
          </cell>
          <cell r="P18">
            <v>7.1149100000000001</v>
          </cell>
          <cell r="Q18">
            <v>7.7768300000000021</v>
          </cell>
          <cell r="R18">
            <v>6.2258610000000001</v>
          </cell>
          <cell r="S18">
            <v>7.3532569999999993</v>
          </cell>
          <cell r="T18">
            <v>7.3664689999999995</v>
          </cell>
          <cell r="U18">
            <v>7.5396609999999997</v>
          </cell>
        </row>
        <row r="19">
          <cell r="J19">
            <v>2.9136354141862602</v>
          </cell>
          <cell r="K19">
            <v>3.3202549306457616</v>
          </cell>
          <cell r="L19">
            <v>3.8050479048645562</v>
          </cell>
          <cell r="M19">
            <v>3.5315122576917295</v>
          </cell>
          <cell r="N19">
            <v>3.3059657205458932</v>
          </cell>
          <cell r="O19">
            <v>3.7277858349020878</v>
          </cell>
          <cell r="P19">
            <v>3.2907751530956224</v>
          </cell>
          <cell r="Q19">
            <v>3.9666554012870678</v>
          </cell>
          <cell r="R19">
            <v>2.7731675020408066</v>
          </cell>
          <cell r="S19">
            <v>3.4320881685479789</v>
          </cell>
          <cell r="T19">
            <v>3.1316075522701214</v>
          </cell>
          <cell r="U19">
            <v>3.0252985144834263</v>
          </cell>
        </row>
        <row r="20">
          <cell r="J20">
            <v>4.9442500000000011</v>
          </cell>
          <cell r="K20">
            <v>4.3559899999999994</v>
          </cell>
          <cell r="L20">
            <v>4.2884799999999998</v>
          </cell>
          <cell r="M20">
            <v>3.8358299999999996</v>
          </cell>
          <cell r="N20">
            <v>3.3903699999999994</v>
          </cell>
          <cell r="O20">
            <v>3.7418100000000005</v>
          </cell>
          <cell r="P20">
            <v>3.8241200000000002</v>
          </cell>
          <cell r="Q20">
            <v>3.8102499999999999</v>
          </cell>
          <cell r="R20">
            <v>3.4526609999999995</v>
          </cell>
          <cell r="S20">
            <v>3.9212369999999992</v>
          </cell>
          <cell r="T20">
            <v>4.234909</v>
          </cell>
          <cell r="U20">
            <v>4.5143810000000002</v>
          </cell>
        </row>
        <row r="22">
          <cell r="J22">
            <v>13.318805000000001</v>
          </cell>
          <cell r="K22">
            <v>12.758266666666666</v>
          </cell>
          <cell r="L22">
            <v>13.674870000000002</v>
          </cell>
          <cell r="M22">
            <v>13.006213333333335</v>
          </cell>
          <cell r="N22">
            <v>12.393939999999999</v>
          </cell>
          <cell r="O22">
            <v>12.685517333333333</v>
          </cell>
          <cell r="P22">
            <v>12.564143</v>
          </cell>
          <cell r="Q22">
            <v>12.318299666666666</v>
          </cell>
          <cell r="R22">
            <v>11.195451333333335</v>
          </cell>
          <cell r="S22">
            <v>13.158820999999998</v>
          </cell>
          <cell r="T22">
            <v>12.439929999999999</v>
          </cell>
          <cell r="U22">
            <v>13.051659999999998</v>
          </cell>
        </row>
        <row r="23">
          <cell r="J23">
            <v>0.50746000000000002</v>
          </cell>
          <cell r="K23">
            <v>0.48609999999999998</v>
          </cell>
          <cell r="L23">
            <v>0.52102999999999999</v>
          </cell>
          <cell r="M23">
            <v>0.49555000000000005</v>
          </cell>
          <cell r="N23">
            <v>0.47221999999999997</v>
          </cell>
          <cell r="O23">
            <v>0.48332000000000003</v>
          </cell>
          <cell r="P23">
            <v>0.47870000000000001</v>
          </cell>
          <cell r="Q23">
            <v>0.46933000000000002</v>
          </cell>
          <cell r="R23">
            <v>0.42654999999999998</v>
          </cell>
          <cell r="S23">
            <v>0.50136999999999998</v>
          </cell>
          <cell r="T23">
            <v>0.47397</v>
          </cell>
          <cell r="U23">
            <v>0.49728</v>
          </cell>
        </row>
        <row r="24">
          <cell r="J24">
            <v>0.17374000000000001</v>
          </cell>
          <cell r="K24">
            <v>0.18668999999999999</v>
          </cell>
          <cell r="L24">
            <v>0.22861000000000001</v>
          </cell>
          <cell r="M24">
            <v>0.22861000000000001</v>
          </cell>
          <cell r="N24">
            <v>0.23241999999999999</v>
          </cell>
          <cell r="O24">
            <v>0.22098000000000001</v>
          </cell>
          <cell r="P24">
            <v>0.21335999999999999</v>
          </cell>
          <cell r="Q24">
            <v>0.20574000000000001</v>
          </cell>
          <cell r="R24">
            <v>0.18287999999999999</v>
          </cell>
          <cell r="S24">
            <v>0.22861000000000001</v>
          </cell>
          <cell r="T24">
            <v>0.18287999999999999</v>
          </cell>
          <cell r="U24">
            <v>0.1905</v>
          </cell>
        </row>
        <row r="25">
          <cell r="J25">
            <v>0.33372000000000002</v>
          </cell>
          <cell r="K25">
            <v>0.29941000000000001</v>
          </cell>
          <cell r="L25">
            <v>0.29242000000000001</v>
          </cell>
          <cell r="M25">
            <v>0.26694000000000001</v>
          </cell>
          <cell r="N25">
            <v>0.23980000000000001</v>
          </cell>
          <cell r="O25">
            <v>0.26234000000000002</v>
          </cell>
          <cell r="P25">
            <v>0.26534000000000002</v>
          </cell>
          <cell r="Q25">
            <v>0.26358999999999999</v>
          </cell>
          <cell r="R25">
            <v>0.24367</v>
          </cell>
          <cell r="S25">
            <v>0.27276</v>
          </cell>
          <cell r="T25">
            <v>0.29109000000000002</v>
          </cell>
          <cell r="U25">
            <v>0.30678</v>
          </cell>
        </row>
        <row r="27">
          <cell r="J27">
            <v>12.811345000000001</v>
          </cell>
          <cell r="K27">
            <v>12.272166666666665</v>
          </cell>
          <cell r="L27">
            <v>13.153840000000002</v>
          </cell>
          <cell r="M27">
            <v>12.510663333333335</v>
          </cell>
          <cell r="N27">
            <v>11.921719999999999</v>
          </cell>
          <cell r="O27">
            <v>12.202197333333332</v>
          </cell>
          <cell r="P27">
            <v>12.085443</v>
          </cell>
          <cell r="Q27">
            <v>11.848969666666667</v>
          </cell>
          <cell r="R27">
            <v>10.768901333333334</v>
          </cell>
          <cell r="S27">
            <v>12.657450999999998</v>
          </cell>
          <cell r="T27">
            <v>11.965959999999999</v>
          </cell>
          <cell r="U27">
            <v>12.554379999999998</v>
          </cell>
        </row>
        <row r="28">
          <cell r="J28">
            <v>4.0517000000000003</v>
          </cell>
          <cell r="K28">
            <v>4.4131</v>
          </cell>
          <cell r="L28">
            <v>5.4781000000000004</v>
          </cell>
          <cell r="M28">
            <v>5.5035999999999996</v>
          </cell>
          <cell r="N28">
            <v>5.6269999999999998</v>
          </cell>
          <cell r="O28">
            <v>5.3159000000000001</v>
          </cell>
          <cell r="P28">
            <v>5.1220999999999997</v>
          </cell>
          <cell r="Q28">
            <v>4.9314</v>
          </cell>
          <cell r="R28">
            <v>4.3742000000000001</v>
          </cell>
          <cell r="S28">
            <v>5.4995000000000003</v>
          </cell>
          <cell r="T28">
            <v>4.3268000000000004</v>
          </cell>
          <cell r="U28">
            <v>4.5034999999999998</v>
          </cell>
        </row>
        <row r="29">
          <cell r="J29">
            <v>8.7588000000000008</v>
          </cell>
          <cell r="K29">
            <v>7.8582999999999998</v>
          </cell>
          <cell r="L29">
            <v>7.6749000000000001</v>
          </cell>
          <cell r="M29">
            <v>7.0061999999999998</v>
          </cell>
          <cell r="N29">
            <v>6.2938999999999998</v>
          </cell>
          <cell r="O29">
            <v>6.8855000000000004</v>
          </cell>
          <cell r="P29">
            <v>6.9641000000000002</v>
          </cell>
          <cell r="Q29">
            <v>6.9183000000000003</v>
          </cell>
          <cell r="R29">
            <v>6.3955000000000002</v>
          </cell>
          <cell r="S29">
            <v>7.1588000000000003</v>
          </cell>
          <cell r="T29">
            <v>7.6398999999999999</v>
          </cell>
          <cell r="U29">
            <v>8.0517000000000003</v>
          </cell>
        </row>
        <row r="30">
          <cell r="J30">
            <v>13.318805000000001</v>
          </cell>
          <cell r="K30">
            <v>12.758266666666668</v>
          </cell>
          <cell r="L30">
            <v>13.67487</v>
          </cell>
          <cell r="M30">
            <v>13.006213333333331</v>
          </cell>
          <cell r="N30">
            <v>12.393940000000001</v>
          </cell>
          <cell r="O30">
            <v>12.685517333333333</v>
          </cell>
          <cell r="P30">
            <v>12.564142999999998</v>
          </cell>
          <cell r="Q30">
            <v>12.318299666666668</v>
          </cell>
          <cell r="R30">
            <v>11.195451333333333</v>
          </cell>
          <cell r="S30">
            <v>13.158821</v>
          </cell>
          <cell r="T30">
            <v>12.439929999999999</v>
          </cell>
          <cell r="U30">
            <v>13.05166</v>
          </cell>
        </row>
        <row r="31">
          <cell r="J31">
            <v>4.5599999999999996</v>
          </cell>
          <cell r="K31">
            <v>4.9000000000000004</v>
          </cell>
          <cell r="L31">
            <v>6</v>
          </cell>
          <cell r="M31">
            <v>6</v>
          </cell>
          <cell r="N31">
            <v>6.1</v>
          </cell>
          <cell r="O31">
            <v>5.8</v>
          </cell>
          <cell r="P31">
            <v>5.6</v>
          </cell>
          <cell r="Q31">
            <v>5.4</v>
          </cell>
          <cell r="R31">
            <v>4.8</v>
          </cell>
          <cell r="S31">
            <v>6</v>
          </cell>
          <cell r="T31">
            <v>4.8</v>
          </cell>
          <cell r="U31">
            <v>5</v>
          </cell>
        </row>
        <row r="32">
          <cell r="J32">
            <v>8.7588050000000006</v>
          </cell>
          <cell r="K32">
            <v>7.8582666666666663</v>
          </cell>
          <cell r="L32">
            <v>7.6748700000000003</v>
          </cell>
          <cell r="M32">
            <v>7.0062133333333323</v>
          </cell>
          <cell r="N32">
            <v>6.2939400000000001</v>
          </cell>
          <cell r="O32">
            <v>6.8855173333333335</v>
          </cell>
          <cell r="P32">
            <v>6.9641429999999991</v>
          </cell>
          <cell r="Q32">
            <v>6.918299666666667</v>
          </cell>
          <cell r="R32">
            <v>6.3954513333333329</v>
          </cell>
          <cell r="S32">
            <v>7.1588209999999988</v>
          </cell>
          <cell r="T32">
            <v>7.6399299999999988</v>
          </cell>
          <cell r="U32">
            <v>8.05166</v>
          </cell>
        </row>
        <row r="33">
          <cell r="J33">
            <v>6.5368999999999993</v>
          </cell>
          <cell r="K33">
            <v>5.6547666666666663</v>
          </cell>
          <cell r="L33">
            <v>5.6103000000000005</v>
          </cell>
          <cell r="M33">
            <v>5.1347333333333331</v>
          </cell>
          <cell r="N33">
            <v>4.6753999999999998</v>
          </cell>
          <cell r="O33">
            <v>5.1771333333333338</v>
          </cell>
          <cell r="P33">
            <v>5.2565999999999997</v>
          </cell>
          <cell r="Q33">
            <v>5.0592666666666668</v>
          </cell>
          <cell r="R33">
            <v>4.5415333333333328</v>
          </cell>
          <cell r="S33">
            <v>5.3349999999999991</v>
          </cell>
          <cell r="T33">
            <v>5.4510999999999994</v>
          </cell>
          <cell r="U33">
            <v>5.8505000000000003</v>
          </cell>
        </row>
      </sheetData>
      <sheetData sheetId="4"/>
      <sheetData sheetId="5"/>
      <sheetData sheetId="6">
        <row r="13">
          <cell r="H13">
            <v>10.7827</v>
          </cell>
          <cell r="I13">
            <v>10.782500000000001</v>
          </cell>
          <cell r="J13">
            <v>8.0296499999999984</v>
          </cell>
          <cell r="K13">
            <v>8.7588050000000006</v>
          </cell>
          <cell r="L13">
            <v>7.8582666666666663</v>
          </cell>
          <cell r="M13">
            <v>7.6748700000000003</v>
          </cell>
          <cell r="N13">
            <v>7.0062133333333323</v>
          </cell>
          <cell r="O13">
            <v>6.2939400000000001</v>
          </cell>
          <cell r="P13">
            <v>6.8855173333333335</v>
          </cell>
          <cell r="Q13">
            <v>6.9641429999999991</v>
          </cell>
          <cell r="R13">
            <v>6.918299666666667</v>
          </cell>
          <cell r="S13">
            <v>6.3954513333333329</v>
          </cell>
          <cell r="T13">
            <v>7.1588209999999988</v>
          </cell>
          <cell r="U13">
            <v>7.6399299999999988</v>
          </cell>
          <cell r="V13">
            <v>8.05166</v>
          </cell>
          <cell r="W13">
            <v>7.30049311111111</v>
          </cell>
        </row>
        <row r="14">
          <cell r="H14">
            <v>5.5039999999999996</v>
          </cell>
          <cell r="I14">
            <v>5.5039999999999996</v>
          </cell>
          <cell r="J14">
            <v>5.796591666666667</v>
          </cell>
          <cell r="K14">
            <v>6.5368999999999993</v>
          </cell>
          <cell r="L14">
            <v>5.6547666666666663</v>
          </cell>
          <cell r="M14">
            <v>5.6103000000000005</v>
          </cell>
          <cell r="N14">
            <v>5.1347333333333331</v>
          </cell>
          <cell r="O14">
            <v>4.6753999999999998</v>
          </cell>
          <cell r="P14">
            <v>5.1771333333333338</v>
          </cell>
          <cell r="Q14">
            <v>5.2565999999999997</v>
          </cell>
          <cell r="R14">
            <v>5.0592666666666668</v>
          </cell>
          <cell r="S14">
            <v>4.5415333333333328</v>
          </cell>
          <cell r="T14">
            <v>5.3349999999999991</v>
          </cell>
          <cell r="U14">
            <v>5.4510999999999994</v>
          </cell>
          <cell r="V14">
            <v>5.8505000000000003</v>
          </cell>
        </row>
        <row r="16">
          <cell r="D16">
            <v>1</v>
          </cell>
          <cell r="E16" t="str">
            <v>39 субабонентов</v>
          </cell>
          <cell r="K16">
            <v>8.7588050000000006</v>
          </cell>
          <cell r="L16">
            <v>7.8582666666666663</v>
          </cell>
          <cell r="M16">
            <v>7.6748700000000003</v>
          </cell>
          <cell r="N16">
            <v>7.0062133333333323</v>
          </cell>
          <cell r="O16">
            <v>6.2939400000000001</v>
          </cell>
          <cell r="P16">
            <v>6.8855173333333335</v>
          </cell>
          <cell r="Q16">
            <v>6.9641429999999991</v>
          </cell>
          <cell r="R16">
            <v>6.918299666666667</v>
          </cell>
          <cell r="S16">
            <v>6.3954513333333329</v>
          </cell>
          <cell r="T16">
            <v>7.1588209999999988</v>
          </cell>
          <cell r="U16">
            <v>7.6399299999999988</v>
          </cell>
          <cell r="V16">
            <v>8.05166</v>
          </cell>
        </row>
        <row r="17">
          <cell r="K17">
            <v>6.5368999999999993</v>
          </cell>
          <cell r="L17">
            <v>5.6547666666666663</v>
          </cell>
          <cell r="M17">
            <v>5.6103000000000005</v>
          </cell>
          <cell r="N17">
            <v>5.1347333333333331</v>
          </cell>
          <cell r="O17">
            <v>4.6753999999999998</v>
          </cell>
          <cell r="P17">
            <v>5.1771333333333338</v>
          </cell>
          <cell r="Q17">
            <v>5.2565999999999997</v>
          </cell>
          <cell r="R17">
            <v>5.0592666666666668</v>
          </cell>
          <cell r="S17">
            <v>4.5415333333333328</v>
          </cell>
          <cell r="T17">
            <v>5.3349999999999991</v>
          </cell>
          <cell r="U17">
            <v>5.4510999999999994</v>
          </cell>
          <cell r="V17">
            <v>5.8505000000000003</v>
          </cell>
        </row>
      </sheetData>
      <sheetData sheetId="7"/>
      <sheetData sheetId="8"/>
      <sheetData sheetId="9"/>
      <sheetData sheetId="10">
        <row r="2">
          <cell r="B2" t="str">
            <v>2008</v>
          </cell>
          <cell r="E2">
            <v>1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  <row r="8">
          <cell r="B8" t="str">
            <v>2014</v>
          </cell>
        </row>
        <row r="9">
          <cell r="B9" t="str">
            <v>2015</v>
          </cell>
        </row>
        <row r="10">
          <cell r="B10" t="str">
            <v>2016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0"/>
  </sheetPr>
  <dimension ref="A1:W41"/>
  <sheetViews>
    <sheetView showGridLines="0" tabSelected="1" topLeftCell="C1" zoomScaleNormal="100" zoomScaleSheetLayoutView="55" workbookViewId="0">
      <pane xSplit="4" ySplit="11" topLeftCell="G12" activePane="bottomRight" state="frozen"/>
      <selection activeCell="C7" sqref="C7"/>
      <selection pane="topRight" activeCell="G7" sqref="G7"/>
      <selection pane="bottomLeft" activeCell="C12" sqref="C12"/>
      <selection pane="bottomRight" activeCell="A9" sqref="A9:IV9"/>
    </sheetView>
  </sheetViews>
  <sheetFormatPr defaultColWidth="14.140625" defaultRowHeight="12"/>
  <cols>
    <col min="1" max="1" width="14.140625" style="63" hidden="1" customWidth="1"/>
    <col min="2" max="2" width="14.140625" style="64" hidden="1" customWidth="1"/>
    <col min="3" max="3" width="3.7109375" style="17" customWidth="1"/>
    <col min="4" max="4" width="7.140625" style="18" customWidth="1"/>
    <col min="5" max="5" width="41.85546875" style="19" customWidth="1"/>
    <col min="6" max="6" width="9.85546875" style="19" customWidth="1"/>
    <col min="7" max="22" width="10.7109375" style="19" customWidth="1"/>
    <col min="23" max="23" width="14.140625" style="19" customWidth="1"/>
    <col min="24" max="16384" width="14.140625" style="49"/>
  </cols>
  <sheetData>
    <row r="1" spans="1:23" s="8" customFormat="1" hidden="1">
      <c r="A1" s="1"/>
      <c r="B1" s="2">
        <v>0</v>
      </c>
      <c r="C1" s="3">
        <v>0</v>
      </c>
      <c r="D1" s="3">
        <v>0</v>
      </c>
      <c r="E1" s="4">
        <f>god</f>
        <v>2017</v>
      </c>
      <c r="F1" s="5"/>
      <c r="G1" s="6" t="s">
        <v>0</v>
      </c>
      <c r="H1" s="7" t="s">
        <v>0</v>
      </c>
      <c r="I1" s="7" t="s">
        <v>0</v>
      </c>
      <c r="J1" s="7" t="s">
        <v>1</v>
      </c>
      <c r="K1" s="7" t="s">
        <v>2</v>
      </c>
      <c r="L1" s="7" t="s">
        <v>3</v>
      </c>
      <c r="M1" s="7" t="s">
        <v>4</v>
      </c>
      <c r="N1" s="7" t="s">
        <v>5</v>
      </c>
      <c r="O1" s="7" t="s">
        <v>6</v>
      </c>
      <c r="P1" s="7" t="s">
        <v>7</v>
      </c>
      <c r="Q1" s="7" t="s">
        <v>8</v>
      </c>
      <c r="R1" s="7" t="s">
        <v>9</v>
      </c>
      <c r="S1" s="7" t="s">
        <v>10</v>
      </c>
      <c r="T1" s="7" t="s">
        <v>11</v>
      </c>
      <c r="U1" s="7" t="s">
        <v>12</v>
      </c>
      <c r="V1" s="7" t="s">
        <v>0</v>
      </c>
      <c r="W1" s="5"/>
    </row>
    <row r="2" spans="1:23" s="10" customFormat="1" ht="11.25" hidden="1">
      <c r="A2" s="9"/>
      <c r="D2" s="11"/>
      <c r="G2" s="12">
        <f>$E$1-2</f>
        <v>2015</v>
      </c>
      <c r="H2" s="12">
        <f>$E$1-2</f>
        <v>2015</v>
      </c>
      <c r="I2" s="12">
        <f>$E$1-1</f>
        <v>2016</v>
      </c>
      <c r="J2" s="12">
        <f t="shared" ref="J2:V2" si="0">$E$1</f>
        <v>2017</v>
      </c>
      <c r="K2" s="12">
        <f t="shared" si="0"/>
        <v>2017</v>
      </c>
      <c r="L2" s="12">
        <f t="shared" si="0"/>
        <v>2017</v>
      </c>
      <c r="M2" s="12">
        <f t="shared" si="0"/>
        <v>2017</v>
      </c>
      <c r="N2" s="12">
        <f t="shared" si="0"/>
        <v>2017</v>
      </c>
      <c r="O2" s="12">
        <f t="shared" si="0"/>
        <v>2017</v>
      </c>
      <c r="P2" s="12">
        <f t="shared" si="0"/>
        <v>2017</v>
      </c>
      <c r="Q2" s="12">
        <f t="shared" si="0"/>
        <v>2017</v>
      </c>
      <c r="R2" s="12">
        <f t="shared" si="0"/>
        <v>2017</v>
      </c>
      <c r="S2" s="12">
        <f t="shared" si="0"/>
        <v>2017</v>
      </c>
      <c r="T2" s="12">
        <f t="shared" si="0"/>
        <v>2017</v>
      </c>
      <c r="U2" s="12">
        <f t="shared" si="0"/>
        <v>2017</v>
      </c>
      <c r="V2" s="12">
        <f t="shared" si="0"/>
        <v>2017</v>
      </c>
    </row>
    <row r="3" spans="1:23" s="7" customFormat="1" ht="11.25" hidden="1">
      <c r="A3" s="13"/>
      <c r="D3" s="14"/>
      <c r="G3" s="7" t="s">
        <v>13</v>
      </c>
      <c r="H3" s="7" t="s">
        <v>14</v>
      </c>
      <c r="I3" s="7" t="s">
        <v>13</v>
      </c>
      <c r="J3" s="7" t="s">
        <v>13</v>
      </c>
      <c r="K3" s="7" t="s">
        <v>13</v>
      </c>
      <c r="L3" s="7" t="s">
        <v>13</v>
      </c>
      <c r="M3" s="7" t="s">
        <v>13</v>
      </c>
      <c r="N3" s="7" t="s">
        <v>13</v>
      </c>
      <c r="O3" s="7" t="s">
        <v>13</v>
      </c>
      <c r="P3" s="7" t="s">
        <v>13</v>
      </c>
      <c r="Q3" s="7" t="s">
        <v>13</v>
      </c>
      <c r="R3" s="7" t="s">
        <v>13</v>
      </c>
      <c r="S3" s="7" t="s">
        <v>13</v>
      </c>
      <c r="T3" s="7" t="s">
        <v>13</v>
      </c>
      <c r="U3" s="7" t="s">
        <v>13</v>
      </c>
      <c r="V3" s="7" t="s">
        <v>13</v>
      </c>
    </row>
    <row r="4" spans="1:23" s="19" customFormat="1" ht="11.25" hidden="1">
      <c r="A4" s="15"/>
      <c r="B4" s="16"/>
      <c r="C4" s="17"/>
      <c r="D4" s="18"/>
    </row>
    <row r="5" spans="1:23" s="19" customFormat="1" ht="11.25" hidden="1">
      <c r="A5" s="15"/>
      <c r="B5" s="16"/>
      <c r="C5" s="17"/>
      <c r="D5" s="18"/>
    </row>
    <row r="6" spans="1:23" s="19" customFormat="1" ht="11.25" hidden="1">
      <c r="A6" s="20"/>
      <c r="B6" s="16"/>
      <c r="C6" s="17"/>
      <c r="D6" s="18"/>
    </row>
    <row r="7" spans="1:23" s="25" customFormat="1" ht="11.25">
      <c r="A7" s="21"/>
      <c r="B7" s="22"/>
      <c r="C7" s="23"/>
      <c r="D7" s="24"/>
      <c r="V7" s="26" t="s">
        <v>15</v>
      </c>
    </row>
    <row r="8" spans="1:23" s="19" customFormat="1" ht="52.5" customHeight="1">
      <c r="A8" s="20"/>
      <c r="B8" s="16"/>
      <c r="C8" s="27"/>
      <c r="D8" s="110" t="str">
        <f>"Предложения "  &amp; org &amp; " по технологическому расходу электроэнергии (мощности) - потерям в электрических сетях на "&amp; god &amp;" год в регионе: "&amp;region_name</f>
        <v>Предложения Филиал "Волгоградский" АО "Редаелли ССМ" по технологическому расходу электроэнергии (мощности) - потерям в электрических сетях на 2017 год в регионе: Волгоградская область</v>
      </c>
      <c r="E8" s="110"/>
      <c r="F8" s="110"/>
      <c r="G8" s="110"/>
      <c r="H8" s="110"/>
      <c r="I8" s="110"/>
      <c r="J8" s="110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9"/>
    </row>
    <row r="9" spans="1:23" s="34" customFormat="1" ht="11.25">
      <c r="A9" s="30"/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3" s="19" customFormat="1" ht="52.5" customHeight="1">
      <c r="A10" s="20"/>
      <c r="B10" s="16"/>
      <c r="C10" s="17"/>
      <c r="D10" s="35" t="s">
        <v>16</v>
      </c>
      <c r="E10" s="35" t="s">
        <v>17</v>
      </c>
      <c r="F10" s="36" t="s">
        <v>18</v>
      </c>
      <c r="G10" s="37" t="str">
        <f t="shared" ref="G10:V10" si="1">G3&amp;" "&amp;G2&amp;" "&amp;G1</f>
        <v>План 2015 Год</v>
      </c>
      <c r="H10" s="37" t="str">
        <f t="shared" si="1"/>
        <v>Факт 2015 Год</v>
      </c>
      <c r="I10" s="37" t="str">
        <f t="shared" si="1"/>
        <v>План 2016 Год</v>
      </c>
      <c r="J10" s="37" t="str">
        <f t="shared" si="1"/>
        <v>План 2017 Январь</v>
      </c>
      <c r="K10" s="37" t="str">
        <f t="shared" si="1"/>
        <v>План 2017 Февраль</v>
      </c>
      <c r="L10" s="37" t="str">
        <f t="shared" si="1"/>
        <v>План 2017 Март</v>
      </c>
      <c r="M10" s="37" t="str">
        <f t="shared" si="1"/>
        <v>План 2017 Апрель</v>
      </c>
      <c r="N10" s="37" t="str">
        <f t="shared" si="1"/>
        <v>План 2017 Май</v>
      </c>
      <c r="O10" s="37" t="str">
        <f t="shared" si="1"/>
        <v>План 2017 Июнь</v>
      </c>
      <c r="P10" s="37" t="str">
        <f t="shared" si="1"/>
        <v>План 2017 Июль</v>
      </c>
      <c r="Q10" s="37" t="str">
        <f t="shared" si="1"/>
        <v>План 2017 Август</v>
      </c>
      <c r="R10" s="37" t="str">
        <f t="shared" si="1"/>
        <v>План 2017 Сентябрь</v>
      </c>
      <c r="S10" s="37" t="str">
        <f t="shared" si="1"/>
        <v>План 2017 Октябрь</v>
      </c>
      <c r="T10" s="37" t="str">
        <f t="shared" si="1"/>
        <v>План 2017 Ноябрь</v>
      </c>
      <c r="U10" s="37" t="str">
        <f t="shared" si="1"/>
        <v>План 2017 Декабрь</v>
      </c>
      <c r="V10" s="37" t="str">
        <f t="shared" si="1"/>
        <v>План 2017 Год</v>
      </c>
    </row>
    <row r="11" spans="1:23" s="19" customFormat="1" ht="11.25">
      <c r="A11" s="20"/>
      <c r="B11" s="16"/>
      <c r="C11" s="17"/>
      <c r="D11" s="38">
        <v>1</v>
      </c>
      <c r="E11" s="38">
        <v>2</v>
      </c>
      <c r="F11" s="38">
        <v>3</v>
      </c>
      <c r="G11" s="38">
        <v>4</v>
      </c>
      <c r="H11" s="38">
        <v>5</v>
      </c>
      <c r="I11" s="38">
        <v>6</v>
      </c>
      <c r="J11" s="38">
        <v>7</v>
      </c>
      <c r="K11" s="38">
        <v>8</v>
      </c>
      <c r="L11" s="38">
        <v>9</v>
      </c>
      <c r="M11" s="38">
        <v>10</v>
      </c>
      <c r="N11" s="38">
        <v>11</v>
      </c>
      <c r="O11" s="38">
        <v>12</v>
      </c>
      <c r="P11" s="38">
        <v>13</v>
      </c>
      <c r="Q11" s="38">
        <v>14</v>
      </c>
      <c r="R11" s="38">
        <v>15</v>
      </c>
      <c r="S11" s="38">
        <v>16</v>
      </c>
      <c r="T11" s="38">
        <v>17</v>
      </c>
      <c r="U11" s="38">
        <v>18</v>
      </c>
      <c r="V11" s="38">
        <v>19</v>
      </c>
    </row>
    <row r="12" spans="1:23" s="19" customFormat="1" ht="11.25">
      <c r="A12" s="20"/>
      <c r="B12" s="16"/>
      <c r="C12" s="17"/>
      <c r="D12" s="39"/>
      <c r="E12" s="39" t="s">
        <v>19</v>
      </c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3" s="19" customFormat="1" ht="11.25">
      <c r="A13" s="20" t="s">
        <v>20</v>
      </c>
      <c r="B13" s="16" t="s">
        <v>21</v>
      </c>
      <c r="C13" s="17"/>
      <c r="D13" s="42">
        <v>1</v>
      </c>
      <c r="E13" s="43" t="s">
        <v>22</v>
      </c>
      <c r="F13" s="42" t="s">
        <v>23</v>
      </c>
      <c r="G13" s="44">
        <v>102.17164</v>
      </c>
      <c r="H13" s="44">
        <v>85.387741000000005</v>
      </c>
      <c r="I13" s="44">
        <v>92.621589999999998</v>
      </c>
      <c r="J13" s="44">
        <v>8.1442500000000013</v>
      </c>
      <c r="K13" s="44">
        <v>7.955989999999999</v>
      </c>
      <c r="L13" s="44">
        <v>8.3884799999999995</v>
      </c>
      <c r="M13" s="44">
        <v>7.6358300000000003</v>
      </c>
      <c r="N13" s="44">
        <v>6.9403699999999997</v>
      </c>
      <c r="O13" s="44">
        <v>7.7418099999999992</v>
      </c>
      <c r="P13" s="44">
        <v>7.3741200000000005</v>
      </c>
      <c r="Q13" s="44">
        <v>8.0602500000000017</v>
      </c>
      <c r="R13" s="44">
        <v>6.452661</v>
      </c>
      <c r="S13" s="44">
        <v>7.6212369999999989</v>
      </c>
      <c r="T13" s="44">
        <v>7.6349089999999995</v>
      </c>
      <c r="U13" s="44">
        <v>7.814381</v>
      </c>
      <c r="V13" s="45">
        <f>SUM(J13:U13)</f>
        <v>91.764287999999993</v>
      </c>
    </row>
    <row r="14" spans="1:23" s="19" customFormat="1" ht="22.5">
      <c r="A14" s="20" t="s">
        <v>24</v>
      </c>
      <c r="B14" s="16" t="s">
        <v>25</v>
      </c>
      <c r="C14" s="17"/>
      <c r="D14" s="42">
        <v>2</v>
      </c>
      <c r="E14" s="43" t="s">
        <v>26</v>
      </c>
      <c r="F14" s="42" t="s">
        <v>23</v>
      </c>
      <c r="G14" s="46">
        <f t="shared" ref="G14:U14" si="2">SUM(G15:G16)</f>
        <v>4.548820000000001</v>
      </c>
      <c r="H14" s="46">
        <f t="shared" si="2"/>
        <v>4.5488</v>
      </c>
      <c r="I14" s="46">
        <f t="shared" si="2"/>
        <v>3.8486599999999997</v>
      </c>
      <c r="J14" s="46">
        <f t="shared" si="2"/>
        <v>0.2863</v>
      </c>
      <c r="K14" s="46">
        <f t="shared" si="2"/>
        <v>0.27966999999999997</v>
      </c>
      <c r="L14" s="46">
        <f t="shared" si="2"/>
        <v>0.29494999999999999</v>
      </c>
      <c r="M14" s="46">
        <f t="shared" si="2"/>
        <v>0.26849999999999996</v>
      </c>
      <c r="N14" s="46">
        <f t="shared" si="2"/>
        <v>0.24401</v>
      </c>
      <c r="O14" s="46">
        <f t="shared" si="2"/>
        <v>0.27222999999999997</v>
      </c>
      <c r="P14" s="46">
        <f t="shared" si="2"/>
        <v>0.25921</v>
      </c>
      <c r="Q14" s="46">
        <f t="shared" si="2"/>
        <v>0.28342000000000001</v>
      </c>
      <c r="R14" s="46">
        <f t="shared" si="2"/>
        <v>0.2268</v>
      </c>
      <c r="S14" s="46">
        <f t="shared" si="2"/>
        <v>0.26798</v>
      </c>
      <c r="T14" s="46">
        <f t="shared" si="2"/>
        <v>0.26844000000000001</v>
      </c>
      <c r="U14" s="46">
        <f t="shared" si="2"/>
        <v>0.27472000000000002</v>
      </c>
      <c r="V14" s="45">
        <f>SUM(J14:U14)</f>
        <v>3.2262299999999997</v>
      </c>
    </row>
    <row r="15" spans="1:23" s="19" customFormat="1" ht="11.25">
      <c r="A15" s="20" t="s">
        <v>27</v>
      </c>
      <c r="B15" s="16" t="s">
        <v>28</v>
      </c>
      <c r="C15" s="17"/>
      <c r="D15" s="42" t="s">
        <v>29</v>
      </c>
      <c r="E15" s="47" t="s">
        <v>28</v>
      </c>
      <c r="F15" s="42" t="s">
        <v>23</v>
      </c>
      <c r="G15" s="48">
        <v>2.0034200000000002</v>
      </c>
      <c r="H15" s="48">
        <v>2.0458369283362199</v>
      </c>
      <c r="I15" s="48">
        <v>1.7036600000000002</v>
      </c>
      <c r="J15" s="48">
        <v>0.1125</v>
      </c>
      <c r="K15" s="48">
        <v>0.12656999999999999</v>
      </c>
      <c r="L15" s="48">
        <v>0.14415</v>
      </c>
      <c r="M15" s="48">
        <v>0.1336</v>
      </c>
      <c r="N15" s="48">
        <v>0.12481</v>
      </c>
      <c r="O15" s="48">
        <v>0.14063000000000001</v>
      </c>
      <c r="P15" s="48">
        <v>0.12481</v>
      </c>
      <c r="Q15" s="48">
        <v>0.14942</v>
      </c>
      <c r="R15" s="48">
        <v>0.10539999999999999</v>
      </c>
      <c r="S15" s="48">
        <v>0.13008</v>
      </c>
      <c r="T15" s="48">
        <v>0.11953999999999999</v>
      </c>
      <c r="U15" s="48">
        <v>0.11602</v>
      </c>
      <c r="V15" s="45">
        <f>SUM(J15:U15)</f>
        <v>1.5275300000000001</v>
      </c>
    </row>
    <row r="16" spans="1:23" ht="22.5">
      <c r="A16" s="20" t="s">
        <v>30</v>
      </c>
      <c r="B16" s="16" t="s">
        <v>31</v>
      </c>
      <c r="D16" s="42" t="s">
        <v>32</v>
      </c>
      <c r="E16" s="47" t="s">
        <v>31</v>
      </c>
      <c r="F16" s="42" t="s">
        <v>23</v>
      </c>
      <c r="G16" s="48">
        <v>2.5454000000000003</v>
      </c>
      <c r="H16" s="48">
        <v>2.5029630716637801</v>
      </c>
      <c r="I16" s="48">
        <v>2.1449999999999996</v>
      </c>
      <c r="J16" s="48">
        <v>0.17380000000000001</v>
      </c>
      <c r="K16" s="48">
        <v>0.15310000000000001</v>
      </c>
      <c r="L16" s="48">
        <v>0.15079999999999999</v>
      </c>
      <c r="M16" s="48">
        <v>0.13489999999999999</v>
      </c>
      <c r="N16" s="48">
        <v>0.1192</v>
      </c>
      <c r="O16" s="48">
        <v>0.13159999999999999</v>
      </c>
      <c r="P16" s="48">
        <v>0.13439999999999999</v>
      </c>
      <c r="Q16" s="48">
        <v>0.13400000000000001</v>
      </c>
      <c r="R16" s="48">
        <v>0.12139999999999999</v>
      </c>
      <c r="S16" s="48">
        <v>0.13789999999999999</v>
      </c>
      <c r="T16" s="48">
        <v>0.1489</v>
      </c>
      <c r="U16" s="48">
        <v>0.15870000000000001</v>
      </c>
      <c r="V16" s="45">
        <f>SUM(J16:U16)</f>
        <v>1.6986999999999999</v>
      </c>
    </row>
    <row r="17" spans="1:22">
      <c r="A17" s="20" t="s">
        <v>33</v>
      </c>
      <c r="B17" s="16" t="s">
        <v>34</v>
      </c>
      <c r="D17" s="42">
        <v>3</v>
      </c>
      <c r="E17" s="50" t="s">
        <v>35</v>
      </c>
      <c r="F17" s="51" t="s">
        <v>36</v>
      </c>
      <c r="G17" s="46">
        <f t="shared" ref="G17:V17" si="3">IF(G13=0,0,G14/G13*100)</f>
        <v>4.4521356415537632</v>
      </c>
      <c r="H17" s="46">
        <f t="shared" si="3"/>
        <v>5.3272284132683634</v>
      </c>
      <c r="I17" s="46">
        <f t="shared" si="3"/>
        <v>4.1552514915798788</v>
      </c>
      <c r="J17" s="46">
        <f t="shared" si="3"/>
        <v>3.5153636000859496</v>
      </c>
      <c r="K17" s="46">
        <f t="shared" si="3"/>
        <v>3.5152130658786653</v>
      </c>
      <c r="L17" s="46">
        <f t="shared" si="3"/>
        <v>3.5161316472114139</v>
      </c>
      <c r="M17" s="46">
        <f t="shared" si="3"/>
        <v>3.5163171521628946</v>
      </c>
      <c r="N17" s="46">
        <f t="shared" si="3"/>
        <v>3.515806794162271</v>
      </c>
      <c r="O17" s="46">
        <f t="shared" si="3"/>
        <v>3.5163611610204848</v>
      </c>
      <c r="P17" s="46">
        <f t="shared" si="3"/>
        <v>3.5151312970225597</v>
      </c>
      <c r="Q17" s="46">
        <f t="shared" si="3"/>
        <v>3.5162681058279825</v>
      </c>
      <c r="R17" s="46">
        <f t="shared" si="3"/>
        <v>3.514828998455056</v>
      </c>
      <c r="S17" s="46">
        <f t="shared" si="3"/>
        <v>3.5162270901692207</v>
      </c>
      <c r="T17" s="46">
        <f t="shared" si="3"/>
        <v>3.5159554619446025</v>
      </c>
      <c r="U17" s="46">
        <f t="shared" si="3"/>
        <v>3.5155695633473725</v>
      </c>
      <c r="V17" s="46">
        <f t="shared" si="3"/>
        <v>3.5157794718572872</v>
      </c>
    </row>
    <row r="18" spans="1:22">
      <c r="A18" s="20" t="s">
        <v>37</v>
      </c>
      <c r="B18" s="16" t="s">
        <v>38</v>
      </c>
      <c r="D18" s="42">
        <v>4</v>
      </c>
      <c r="E18" s="50" t="s">
        <v>39</v>
      </c>
      <c r="F18" s="42" t="s">
        <v>23</v>
      </c>
      <c r="G18" s="46">
        <f t="shared" ref="G18:U18" si="4">G13-G14</f>
        <v>97.62281999999999</v>
      </c>
      <c r="H18" s="46">
        <f t="shared" si="4"/>
        <v>80.838941000000005</v>
      </c>
      <c r="I18" s="46">
        <f t="shared" si="4"/>
        <v>88.772930000000002</v>
      </c>
      <c r="J18" s="46">
        <f t="shared" si="4"/>
        <v>7.8579500000000015</v>
      </c>
      <c r="K18" s="46">
        <f t="shared" si="4"/>
        <v>7.6763199999999987</v>
      </c>
      <c r="L18" s="46">
        <f t="shared" si="4"/>
        <v>8.0935299999999994</v>
      </c>
      <c r="M18" s="46">
        <f t="shared" si="4"/>
        <v>7.3673300000000008</v>
      </c>
      <c r="N18" s="46">
        <f t="shared" si="4"/>
        <v>6.6963599999999994</v>
      </c>
      <c r="O18" s="46">
        <f t="shared" si="4"/>
        <v>7.4695799999999988</v>
      </c>
      <c r="P18" s="46">
        <f t="shared" si="4"/>
        <v>7.1149100000000001</v>
      </c>
      <c r="Q18" s="46">
        <f t="shared" si="4"/>
        <v>7.7768300000000021</v>
      </c>
      <c r="R18" s="46">
        <f t="shared" si="4"/>
        <v>6.2258610000000001</v>
      </c>
      <c r="S18" s="46">
        <f t="shared" si="4"/>
        <v>7.3532569999999993</v>
      </c>
      <c r="T18" s="46">
        <f t="shared" si="4"/>
        <v>7.3664689999999995</v>
      </c>
      <c r="U18" s="46">
        <f t="shared" si="4"/>
        <v>7.5396609999999997</v>
      </c>
      <c r="V18" s="45">
        <f>SUM(J18:U18)</f>
        <v>88.538057999999992</v>
      </c>
    </row>
    <row r="19" spans="1:22">
      <c r="A19" s="20" t="s">
        <v>40</v>
      </c>
      <c r="B19" s="16" t="s">
        <v>41</v>
      </c>
      <c r="D19" s="42" t="s">
        <v>42</v>
      </c>
      <c r="E19" s="52" t="s">
        <v>41</v>
      </c>
      <c r="F19" s="42" t="s">
        <v>23</v>
      </c>
      <c r="G19" s="48">
        <v>40.451267751822613</v>
      </c>
      <c r="H19" s="48">
        <v>33.951994999999997</v>
      </c>
      <c r="I19" s="48">
        <v>37.1513385514533</v>
      </c>
      <c r="J19" s="48">
        <v>2.9136354141862602</v>
      </c>
      <c r="K19" s="48">
        <v>3.3202549306457616</v>
      </c>
      <c r="L19" s="48">
        <v>3.8050479048645562</v>
      </c>
      <c r="M19" s="48">
        <v>3.5315122576917295</v>
      </c>
      <c r="N19" s="48">
        <v>3.3059657205458932</v>
      </c>
      <c r="O19" s="48">
        <v>3.7277858349020878</v>
      </c>
      <c r="P19" s="48">
        <v>3.2907751530956224</v>
      </c>
      <c r="Q19" s="48">
        <v>3.9666554012870678</v>
      </c>
      <c r="R19" s="48">
        <v>2.7731675020408066</v>
      </c>
      <c r="S19" s="48">
        <v>3.4320881685479789</v>
      </c>
      <c r="T19" s="48">
        <v>3.1316075522701214</v>
      </c>
      <c r="U19" s="48">
        <v>3.0252985144834263</v>
      </c>
      <c r="V19" s="45">
        <f>SUM(J19:U19)</f>
        <v>40.223794354561306</v>
      </c>
    </row>
    <row r="20" spans="1:22" ht="22.5">
      <c r="A20" s="20" t="s">
        <v>43</v>
      </c>
      <c r="B20" s="16" t="s">
        <v>44</v>
      </c>
      <c r="D20" s="42" t="s">
        <v>45</v>
      </c>
      <c r="E20" s="52" t="s">
        <v>44</v>
      </c>
      <c r="F20" s="42" t="s">
        <v>23</v>
      </c>
      <c r="G20" s="48">
        <v>57.171639999999996</v>
      </c>
      <c r="H20" s="48">
        <v>46.886945999999995</v>
      </c>
      <c r="I20" s="48">
        <v>51.621510000000001</v>
      </c>
      <c r="J20" s="48">
        <v>4.9442500000000011</v>
      </c>
      <c r="K20" s="48">
        <v>4.3559899999999994</v>
      </c>
      <c r="L20" s="48">
        <v>4.2884799999999998</v>
      </c>
      <c r="M20" s="48">
        <v>3.8358299999999996</v>
      </c>
      <c r="N20" s="48">
        <v>3.3903699999999994</v>
      </c>
      <c r="O20" s="48">
        <v>3.7418100000000005</v>
      </c>
      <c r="P20" s="48">
        <v>3.8241200000000002</v>
      </c>
      <c r="Q20" s="48">
        <v>3.8102499999999999</v>
      </c>
      <c r="R20" s="48">
        <v>3.4526609999999995</v>
      </c>
      <c r="S20" s="48">
        <v>3.9212369999999992</v>
      </c>
      <c r="T20" s="48">
        <v>4.234909</v>
      </c>
      <c r="U20" s="48">
        <v>4.5143810000000002</v>
      </c>
      <c r="V20" s="45">
        <f>SUM(J20:U20)</f>
        <v>48.314288000000005</v>
      </c>
    </row>
    <row r="21" spans="1:22">
      <c r="A21" s="20"/>
      <c r="B21" s="16"/>
      <c r="D21" s="39"/>
      <c r="E21" s="39" t="s">
        <v>46</v>
      </c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>
      <c r="A22" s="20" t="s">
        <v>47</v>
      </c>
      <c r="B22" s="16" t="s">
        <v>21</v>
      </c>
      <c r="D22" s="42" t="s">
        <v>48</v>
      </c>
      <c r="E22" s="43" t="s">
        <v>22</v>
      </c>
      <c r="F22" s="42" t="s">
        <v>49</v>
      </c>
      <c r="G22" s="44">
        <v>16.66604116666667</v>
      </c>
      <c r="H22" s="44">
        <v>16.919</v>
      </c>
      <c r="I22" s="44">
        <v>13.312990333333333</v>
      </c>
      <c r="J22" s="44">
        <v>13.318805000000001</v>
      </c>
      <c r="K22" s="44">
        <v>12.758266666666666</v>
      </c>
      <c r="L22" s="44">
        <v>13.674870000000002</v>
      </c>
      <c r="M22" s="44">
        <v>13.006213333333335</v>
      </c>
      <c r="N22" s="44">
        <v>12.393939999999999</v>
      </c>
      <c r="O22" s="44">
        <v>12.685517333333333</v>
      </c>
      <c r="P22" s="44">
        <v>12.564143</v>
      </c>
      <c r="Q22" s="44">
        <v>12.318299666666666</v>
      </c>
      <c r="R22" s="44">
        <v>11.195451333333335</v>
      </c>
      <c r="S22" s="44">
        <v>13.158820999999998</v>
      </c>
      <c r="T22" s="44">
        <v>12.439929999999999</v>
      </c>
      <c r="U22" s="44">
        <v>13.051659999999998</v>
      </c>
      <c r="V22" s="45">
        <f>SUM(J22:U22)/12</f>
        <v>12.713826444444445</v>
      </c>
    </row>
    <row r="23" spans="1:22" ht="22.5">
      <c r="A23" s="20" t="s">
        <v>50</v>
      </c>
      <c r="B23" s="16" t="s">
        <v>25</v>
      </c>
      <c r="D23" s="42" t="s">
        <v>51</v>
      </c>
      <c r="E23" s="43" t="s">
        <v>26</v>
      </c>
      <c r="F23" s="42" t="s">
        <v>49</v>
      </c>
      <c r="G23" s="46">
        <f t="shared" ref="G23:V23" si="5">SUM(G24:G25)</f>
        <v>0.74198249999999999</v>
      </c>
      <c r="H23" s="46">
        <f t="shared" si="5"/>
        <v>0.74199999999999999</v>
      </c>
      <c r="I23" s="46">
        <f t="shared" si="5"/>
        <v>0.61343999999999987</v>
      </c>
      <c r="J23" s="46">
        <f t="shared" si="5"/>
        <v>0.50746000000000002</v>
      </c>
      <c r="K23" s="46">
        <f t="shared" si="5"/>
        <v>0.48609999999999998</v>
      </c>
      <c r="L23" s="46">
        <f t="shared" si="5"/>
        <v>0.52102999999999999</v>
      </c>
      <c r="M23" s="46">
        <f t="shared" si="5"/>
        <v>0.49555000000000005</v>
      </c>
      <c r="N23" s="46">
        <f t="shared" si="5"/>
        <v>0.47221999999999997</v>
      </c>
      <c r="O23" s="46">
        <f t="shared" si="5"/>
        <v>0.48332000000000003</v>
      </c>
      <c r="P23" s="46">
        <f t="shared" si="5"/>
        <v>0.47870000000000001</v>
      </c>
      <c r="Q23" s="46">
        <f t="shared" si="5"/>
        <v>0.46933000000000002</v>
      </c>
      <c r="R23" s="46">
        <f t="shared" si="5"/>
        <v>0.42654999999999998</v>
      </c>
      <c r="S23" s="46">
        <f t="shared" si="5"/>
        <v>0.50136999999999998</v>
      </c>
      <c r="T23" s="46">
        <f t="shared" si="5"/>
        <v>0.47397</v>
      </c>
      <c r="U23" s="46">
        <f t="shared" si="5"/>
        <v>0.49728</v>
      </c>
      <c r="V23" s="46">
        <f t="shared" si="5"/>
        <v>0.48440666666666665</v>
      </c>
    </row>
    <row r="24" spans="1:22">
      <c r="A24" s="20" t="s">
        <v>52</v>
      </c>
      <c r="B24" s="16" t="s">
        <v>28</v>
      </c>
      <c r="D24" s="42" t="s">
        <v>53</v>
      </c>
      <c r="E24" s="47" t="s">
        <v>28</v>
      </c>
      <c r="F24" s="42" t="s">
        <v>49</v>
      </c>
      <c r="G24" s="48">
        <v>0.26195666666666667</v>
      </c>
      <c r="H24" s="48">
        <v>0.26912253897093147</v>
      </c>
      <c r="I24" s="48">
        <v>0.24344666666666662</v>
      </c>
      <c r="J24" s="48">
        <v>0.17374000000000001</v>
      </c>
      <c r="K24" s="48">
        <v>0.18668999999999999</v>
      </c>
      <c r="L24" s="48">
        <v>0.22861000000000001</v>
      </c>
      <c r="M24" s="48">
        <v>0.22861000000000001</v>
      </c>
      <c r="N24" s="48">
        <v>0.23241999999999999</v>
      </c>
      <c r="O24" s="48">
        <v>0.22098000000000001</v>
      </c>
      <c r="P24" s="48">
        <v>0.21335999999999999</v>
      </c>
      <c r="Q24" s="48">
        <v>0.20574000000000001</v>
      </c>
      <c r="R24" s="48">
        <v>0.18287999999999999</v>
      </c>
      <c r="S24" s="48">
        <v>0.22861000000000001</v>
      </c>
      <c r="T24" s="48">
        <v>0.18287999999999999</v>
      </c>
      <c r="U24" s="48">
        <v>0.1905</v>
      </c>
      <c r="V24" s="45">
        <f>SUM(J24:U24)/12</f>
        <v>0.20625166666666669</v>
      </c>
    </row>
    <row r="25" spans="1:22" ht="22.5">
      <c r="A25" s="20" t="s">
        <v>54</v>
      </c>
      <c r="B25" s="16" t="s">
        <v>31</v>
      </c>
      <c r="D25" s="42" t="s">
        <v>55</v>
      </c>
      <c r="E25" s="47" t="s">
        <v>31</v>
      </c>
      <c r="F25" s="42" t="s">
        <v>49</v>
      </c>
      <c r="G25" s="48">
        <v>0.48002583333333337</v>
      </c>
      <c r="H25" s="48">
        <v>0.47287746102906852</v>
      </c>
      <c r="I25" s="48">
        <v>0.36999333333333323</v>
      </c>
      <c r="J25" s="48">
        <v>0.33372000000000002</v>
      </c>
      <c r="K25" s="48">
        <v>0.29941000000000001</v>
      </c>
      <c r="L25" s="48">
        <v>0.29242000000000001</v>
      </c>
      <c r="M25" s="48">
        <v>0.26694000000000001</v>
      </c>
      <c r="N25" s="48">
        <v>0.23980000000000001</v>
      </c>
      <c r="O25" s="48">
        <v>0.26234000000000002</v>
      </c>
      <c r="P25" s="48">
        <v>0.26534000000000002</v>
      </c>
      <c r="Q25" s="48">
        <v>0.26358999999999999</v>
      </c>
      <c r="R25" s="48">
        <v>0.24367</v>
      </c>
      <c r="S25" s="48">
        <v>0.27276</v>
      </c>
      <c r="T25" s="48">
        <v>0.29109000000000002</v>
      </c>
      <c r="U25" s="48">
        <v>0.30678</v>
      </c>
      <c r="V25" s="45">
        <f>SUM(J25:U25)/12</f>
        <v>0.27815499999999999</v>
      </c>
    </row>
    <row r="26" spans="1:22">
      <c r="A26" s="20" t="s">
        <v>56</v>
      </c>
      <c r="B26" s="16" t="s">
        <v>34</v>
      </c>
      <c r="D26" s="42" t="s">
        <v>57</v>
      </c>
      <c r="E26" s="50" t="s">
        <v>35</v>
      </c>
      <c r="F26" s="51" t="s">
        <v>36</v>
      </c>
      <c r="G26" s="46">
        <f t="shared" ref="G26:V26" si="6">IF(G22=0,0,G23/G22*100)</f>
        <v>4.4520620858900832</v>
      </c>
      <c r="H26" s="46">
        <f t="shared" si="6"/>
        <v>4.3856019859329747</v>
      </c>
      <c r="I26" s="46">
        <f t="shared" si="6"/>
        <v>4.6078302818567849</v>
      </c>
      <c r="J26" s="46">
        <f t="shared" si="6"/>
        <v>3.810101581936217</v>
      </c>
      <c r="K26" s="46">
        <f t="shared" si="6"/>
        <v>3.8100786940754756</v>
      </c>
      <c r="L26" s="46">
        <f t="shared" si="6"/>
        <v>3.8101276282699574</v>
      </c>
      <c r="M26" s="46">
        <f t="shared" si="6"/>
        <v>3.8101020435361148</v>
      </c>
      <c r="N26" s="46">
        <f t="shared" si="6"/>
        <v>3.8100878332475387</v>
      </c>
      <c r="O26" s="46">
        <f t="shared" si="6"/>
        <v>3.810014107426233</v>
      </c>
      <c r="P26" s="46">
        <f t="shared" si="6"/>
        <v>3.8100489623526252</v>
      </c>
      <c r="Q26" s="46">
        <f t="shared" si="6"/>
        <v>3.8100225899683831</v>
      </c>
      <c r="R26" s="46">
        <f t="shared" si="6"/>
        <v>3.8100295137721703</v>
      </c>
      <c r="S26" s="46">
        <f t="shared" si="6"/>
        <v>3.8101437811183851</v>
      </c>
      <c r="T26" s="46">
        <f t="shared" si="6"/>
        <v>3.8100696708100448</v>
      </c>
      <c r="U26" s="46">
        <f t="shared" si="6"/>
        <v>3.8100900575099268</v>
      </c>
      <c r="V26" s="46">
        <f t="shared" si="6"/>
        <v>3.8100777038555349</v>
      </c>
    </row>
    <row r="27" spans="1:22">
      <c r="A27" s="20" t="s">
        <v>58</v>
      </c>
      <c r="B27" s="16" t="s">
        <v>38</v>
      </c>
      <c r="D27" s="42" t="s">
        <v>59</v>
      </c>
      <c r="E27" s="50" t="s">
        <v>60</v>
      </c>
      <c r="F27" s="42" t="s">
        <v>49</v>
      </c>
      <c r="G27" s="46">
        <f t="shared" ref="G27:U27" si="7">G22-G23</f>
        <v>15.924058666666669</v>
      </c>
      <c r="H27" s="46">
        <f t="shared" si="7"/>
        <v>16.177</v>
      </c>
      <c r="I27" s="46">
        <f t="shared" si="7"/>
        <v>12.699550333333333</v>
      </c>
      <c r="J27" s="46">
        <f t="shared" si="7"/>
        <v>12.811345000000001</v>
      </c>
      <c r="K27" s="46">
        <f t="shared" si="7"/>
        <v>12.272166666666665</v>
      </c>
      <c r="L27" s="46">
        <f t="shared" si="7"/>
        <v>13.153840000000002</v>
      </c>
      <c r="M27" s="46">
        <f t="shared" si="7"/>
        <v>12.510663333333335</v>
      </c>
      <c r="N27" s="46">
        <f t="shared" si="7"/>
        <v>11.921719999999999</v>
      </c>
      <c r="O27" s="46">
        <f t="shared" si="7"/>
        <v>12.202197333333332</v>
      </c>
      <c r="P27" s="46">
        <f t="shared" si="7"/>
        <v>12.085443</v>
      </c>
      <c r="Q27" s="46">
        <f t="shared" si="7"/>
        <v>11.848969666666667</v>
      </c>
      <c r="R27" s="46">
        <f t="shared" si="7"/>
        <v>10.768901333333334</v>
      </c>
      <c r="S27" s="46">
        <f t="shared" si="7"/>
        <v>12.657450999999998</v>
      </c>
      <c r="T27" s="46">
        <f t="shared" si="7"/>
        <v>11.965959999999999</v>
      </c>
      <c r="U27" s="46">
        <f t="shared" si="7"/>
        <v>12.554379999999998</v>
      </c>
      <c r="V27" s="45">
        <f>SUM(J27:U27)/12</f>
        <v>12.229419777777778</v>
      </c>
    </row>
    <row r="28" spans="1:22">
      <c r="A28" s="20" t="s">
        <v>61</v>
      </c>
      <c r="B28" s="16" t="s">
        <v>41</v>
      </c>
      <c r="D28" s="42" t="s">
        <v>62</v>
      </c>
      <c r="E28" s="52" t="s">
        <v>41</v>
      </c>
      <c r="F28" s="42" t="s">
        <v>49</v>
      </c>
      <c r="G28" s="48">
        <v>5.1426166666666671</v>
      </c>
      <c r="H28" s="48">
        <v>5.3945000000000007</v>
      </c>
      <c r="I28" s="48">
        <v>4.669858333333333</v>
      </c>
      <c r="J28" s="48">
        <v>4.0517000000000003</v>
      </c>
      <c r="K28" s="48">
        <v>4.4131</v>
      </c>
      <c r="L28" s="48">
        <v>5.4781000000000004</v>
      </c>
      <c r="M28" s="48">
        <v>5.5035999999999996</v>
      </c>
      <c r="N28" s="48">
        <v>5.6269999999999998</v>
      </c>
      <c r="O28" s="48">
        <v>5.3159000000000001</v>
      </c>
      <c r="P28" s="48">
        <v>5.1220999999999997</v>
      </c>
      <c r="Q28" s="48">
        <v>4.9314</v>
      </c>
      <c r="R28" s="48">
        <v>4.3742000000000001</v>
      </c>
      <c r="S28" s="48">
        <v>5.4995000000000003</v>
      </c>
      <c r="T28" s="48">
        <v>4.3268000000000004</v>
      </c>
      <c r="U28" s="48">
        <v>4.5034999999999998</v>
      </c>
      <c r="V28" s="45">
        <f>SUM(J28:U28)/12</f>
        <v>4.9289083333333332</v>
      </c>
    </row>
    <row r="29" spans="1:22" ht="22.5">
      <c r="A29" s="20" t="s">
        <v>63</v>
      </c>
      <c r="B29" s="16" t="s">
        <v>44</v>
      </c>
      <c r="D29" s="42" t="s">
        <v>64</v>
      </c>
      <c r="E29" s="52" t="s">
        <v>44</v>
      </c>
      <c r="F29" s="42" t="s">
        <v>49</v>
      </c>
      <c r="G29" s="48">
        <v>10.7827</v>
      </c>
      <c r="H29" s="48">
        <v>10.782500000000001</v>
      </c>
      <c r="I29" s="48">
        <v>8.0296499999999984</v>
      </c>
      <c r="J29" s="48">
        <v>8.7588000000000008</v>
      </c>
      <c r="K29" s="48">
        <v>7.8582999999999998</v>
      </c>
      <c r="L29" s="48">
        <v>7.6749000000000001</v>
      </c>
      <c r="M29" s="48">
        <v>7.0061999999999998</v>
      </c>
      <c r="N29" s="48">
        <v>6.2938999999999998</v>
      </c>
      <c r="O29" s="48">
        <v>6.8855000000000004</v>
      </c>
      <c r="P29" s="48">
        <v>6.9641000000000002</v>
      </c>
      <c r="Q29" s="48">
        <v>6.9183000000000003</v>
      </c>
      <c r="R29" s="48">
        <v>6.3955000000000002</v>
      </c>
      <c r="S29" s="48">
        <v>7.1588000000000003</v>
      </c>
      <c r="T29" s="48">
        <v>7.6398999999999999</v>
      </c>
      <c r="U29" s="48">
        <v>8.0517000000000003</v>
      </c>
      <c r="V29" s="45">
        <f>SUM(J29:U29)/12</f>
        <v>7.3004916666666668</v>
      </c>
    </row>
    <row r="30" spans="1:22">
      <c r="A30" s="20" t="s">
        <v>65</v>
      </c>
      <c r="B30" s="16" t="s">
        <v>66</v>
      </c>
      <c r="D30" s="42" t="s">
        <v>67</v>
      </c>
      <c r="E30" s="43" t="s">
        <v>68</v>
      </c>
      <c r="F30" s="51" t="s">
        <v>49</v>
      </c>
      <c r="G30" s="46">
        <f t="shared" ref="G30:V30" si="8">SUM(G31:G32)</f>
        <v>16.666033333333335</v>
      </c>
      <c r="H30" s="46">
        <f t="shared" si="8"/>
        <v>16.919</v>
      </c>
      <c r="I30" s="46">
        <f t="shared" si="8"/>
        <v>13.312983333333332</v>
      </c>
      <c r="J30" s="46">
        <f t="shared" si="8"/>
        <v>13.318805000000001</v>
      </c>
      <c r="K30" s="46">
        <f t="shared" si="8"/>
        <v>12.758266666666668</v>
      </c>
      <c r="L30" s="46">
        <f t="shared" si="8"/>
        <v>13.67487</v>
      </c>
      <c r="M30" s="46">
        <f t="shared" si="8"/>
        <v>13.006213333333331</v>
      </c>
      <c r="N30" s="46">
        <f t="shared" si="8"/>
        <v>12.393940000000001</v>
      </c>
      <c r="O30" s="46">
        <f t="shared" si="8"/>
        <v>12.685517333333333</v>
      </c>
      <c r="P30" s="46">
        <f t="shared" si="8"/>
        <v>12.564142999999998</v>
      </c>
      <c r="Q30" s="46">
        <f t="shared" si="8"/>
        <v>12.318299666666668</v>
      </c>
      <c r="R30" s="46">
        <f t="shared" si="8"/>
        <v>11.195451333333333</v>
      </c>
      <c r="S30" s="46">
        <f t="shared" si="8"/>
        <v>13.158821</v>
      </c>
      <c r="T30" s="46">
        <f t="shared" si="8"/>
        <v>12.439929999999999</v>
      </c>
      <c r="U30" s="46">
        <f t="shared" si="8"/>
        <v>13.05166</v>
      </c>
      <c r="V30" s="46">
        <f t="shared" si="8"/>
        <v>12.713826444444443</v>
      </c>
    </row>
    <row r="31" spans="1:22">
      <c r="A31" s="20" t="s">
        <v>69</v>
      </c>
      <c r="B31" s="16" t="s">
        <v>28</v>
      </c>
      <c r="D31" s="42" t="s">
        <v>70</v>
      </c>
      <c r="E31" s="47" t="s">
        <v>28</v>
      </c>
      <c r="F31" s="51" t="s">
        <v>49</v>
      </c>
      <c r="G31" s="48">
        <v>5.8833333333333337</v>
      </c>
      <c r="H31" s="48">
        <v>6.1364999999999998</v>
      </c>
      <c r="I31" s="48">
        <v>5.2833333333333332</v>
      </c>
      <c r="J31" s="48">
        <v>4.5599999999999996</v>
      </c>
      <c r="K31" s="48">
        <v>4.9000000000000004</v>
      </c>
      <c r="L31" s="48">
        <v>6</v>
      </c>
      <c r="M31" s="48">
        <v>6</v>
      </c>
      <c r="N31" s="48">
        <v>6.1</v>
      </c>
      <c r="O31" s="48">
        <v>5.8</v>
      </c>
      <c r="P31" s="48">
        <v>5.6</v>
      </c>
      <c r="Q31" s="48">
        <v>5.4</v>
      </c>
      <c r="R31" s="48">
        <v>4.8</v>
      </c>
      <c r="S31" s="48">
        <v>6</v>
      </c>
      <c r="T31" s="48">
        <v>4.8</v>
      </c>
      <c r="U31" s="48">
        <v>5</v>
      </c>
      <c r="V31" s="45">
        <f>SUM(J31:U31)/12</f>
        <v>5.4133333333333331</v>
      </c>
    </row>
    <row r="32" spans="1:22" ht="22.5" customHeight="1">
      <c r="A32" s="20" t="s">
        <v>71</v>
      </c>
      <c r="B32" s="16" t="s">
        <v>72</v>
      </c>
      <c r="D32" s="42" t="s">
        <v>73</v>
      </c>
      <c r="E32" s="55" t="str">
        <f>"сторонних потребителей (субабонентов)"&amp;IF(regionException_flag = 1, ", в т.ч.","")</f>
        <v>сторонних потребителей (субабонентов), в т.ч.</v>
      </c>
      <c r="F32" s="51" t="s">
        <v>49</v>
      </c>
      <c r="G32" s="46">
        <f>[1]Субабоненты!H13</f>
        <v>10.7827</v>
      </c>
      <c r="H32" s="46">
        <f>[1]Субабоненты!I13</f>
        <v>10.782500000000001</v>
      </c>
      <c r="I32" s="46">
        <f>[1]Субабоненты!J13</f>
        <v>8.0296499999999984</v>
      </c>
      <c r="J32" s="46">
        <f>[1]Субабоненты!K13</f>
        <v>8.7588050000000006</v>
      </c>
      <c r="K32" s="46">
        <f>[1]Субабоненты!L13</f>
        <v>7.8582666666666663</v>
      </c>
      <c r="L32" s="46">
        <f>[1]Субабоненты!M13</f>
        <v>7.6748700000000003</v>
      </c>
      <c r="M32" s="46">
        <f>[1]Субабоненты!N13</f>
        <v>7.0062133333333323</v>
      </c>
      <c r="N32" s="46">
        <f>[1]Субабоненты!O13</f>
        <v>6.2939400000000001</v>
      </c>
      <c r="O32" s="46">
        <f>[1]Субабоненты!P13</f>
        <v>6.8855173333333335</v>
      </c>
      <c r="P32" s="46">
        <f>[1]Субабоненты!Q13</f>
        <v>6.9641429999999991</v>
      </c>
      <c r="Q32" s="46">
        <f>[1]Субабоненты!R13</f>
        <v>6.918299666666667</v>
      </c>
      <c r="R32" s="46">
        <f>[1]Субабоненты!S13</f>
        <v>6.3954513333333329</v>
      </c>
      <c r="S32" s="46">
        <f>[1]Субабоненты!T13</f>
        <v>7.1588209999999988</v>
      </c>
      <c r="T32" s="46">
        <f>[1]Субабоненты!U13</f>
        <v>7.6399299999999988</v>
      </c>
      <c r="U32" s="46">
        <f>[1]Субабоненты!V13</f>
        <v>8.05166</v>
      </c>
      <c r="V32" s="46">
        <f>[1]Субабоненты!W13</f>
        <v>7.30049311111111</v>
      </c>
    </row>
    <row r="33" spans="1:22" ht="30">
      <c r="A33" s="20" t="s">
        <v>69</v>
      </c>
      <c r="B33" s="16" t="s">
        <v>28</v>
      </c>
      <c r="D33" s="56" t="s">
        <v>74</v>
      </c>
      <c r="E33" s="57" t="s">
        <v>75</v>
      </c>
      <c r="F33" s="51" t="s">
        <v>49</v>
      </c>
      <c r="G33" s="46">
        <f>[1]Субабоненты!H14</f>
        <v>5.5039999999999996</v>
      </c>
      <c r="H33" s="46">
        <f>[1]Субабоненты!I14</f>
        <v>5.5039999999999996</v>
      </c>
      <c r="I33" s="46">
        <f>[1]Субабоненты!J14</f>
        <v>5.796591666666667</v>
      </c>
      <c r="J33" s="46">
        <f>[1]Субабоненты!K14</f>
        <v>6.5368999999999993</v>
      </c>
      <c r="K33" s="46">
        <f>[1]Субабоненты!L14</f>
        <v>5.6547666666666663</v>
      </c>
      <c r="L33" s="46">
        <f>[1]Субабоненты!M14</f>
        <v>5.6103000000000005</v>
      </c>
      <c r="M33" s="46">
        <f>[1]Субабоненты!N14</f>
        <v>5.1347333333333331</v>
      </c>
      <c r="N33" s="46">
        <f>[1]Субабоненты!O14</f>
        <v>4.6753999999999998</v>
      </c>
      <c r="O33" s="46">
        <f>[1]Субабоненты!P14</f>
        <v>5.1771333333333338</v>
      </c>
      <c r="P33" s="46">
        <f>[1]Субабоненты!Q14</f>
        <v>5.2565999999999997</v>
      </c>
      <c r="Q33" s="46">
        <f>[1]Субабоненты!R14</f>
        <v>5.0592666666666668</v>
      </c>
      <c r="R33" s="46">
        <f>[1]Субабоненты!S14</f>
        <v>4.5415333333333328</v>
      </c>
      <c r="S33" s="46">
        <f>[1]Субабоненты!T14</f>
        <v>5.3349999999999991</v>
      </c>
      <c r="T33" s="46">
        <f>[1]Субабоненты!U14</f>
        <v>5.4510999999999994</v>
      </c>
      <c r="U33" s="46">
        <f>[1]Субабоненты!V14</f>
        <v>5.8505000000000003</v>
      </c>
      <c r="V33" s="45">
        <f>SUM(J33:U33)/12</f>
        <v>5.3569361111111107</v>
      </c>
    </row>
    <row r="34" spans="1:22">
      <c r="A34" s="20"/>
      <c r="B34" s="16"/>
      <c r="E34" s="58"/>
    </row>
    <row r="35" spans="1:22">
      <c r="A35" s="20"/>
      <c r="B35" s="16"/>
    </row>
    <row r="36" spans="1:22">
      <c r="A36" s="20"/>
      <c r="B36" s="16"/>
    </row>
    <row r="37" spans="1:22" ht="20.25" customHeight="1">
      <c r="A37" s="20"/>
      <c r="B37" s="16"/>
      <c r="D37" s="111" t="s">
        <v>76</v>
      </c>
      <c r="E37" s="111"/>
      <c r="F37" s="111"/>
      <c r="G37" s="111"/>
      <c r="H37" s="59"/>
      <c r="I37" s="59"/>
      <c r="J37" s="59"/>
      <c r="M37" s="112"/>
      <c r="N37" s="112"/>
      <c r="O37" s="112"/>
      <c r="P37" s="112"/>
    </row>
    <row r="38" spans="1:22">
      <c r="A38" s="20"/>
      <c r="B38" s="16"/>
      <c r="E38" s="60"/>
      <c r="F38" s="61"/>
      <c r="G38" s="62"/>
      <c r="H38" s="62"/>
      <c r="I38" s="62"/>
      <c r="J38" s="62"/>
    </row>
    <row r="39" spans="1:22" ht="19.5" customHeight="1">
      <c r="A39" s="20"/>
      <c r="B39" s="16"/>
      <c r="D39" s="111" t="s">
        <v>77</v>
      </c>
      <c r="E39" s="111"/>
      <c r="F39" s="111"/>
      <c r="G39" s="111"/>
      <c r="H39" s="111"/>
      <c r="I39" s="111"/>
      <c r="J39" s="111"/>
      <c r="K39" s="111"/>
      <c r="M39" s="112"/>
      <c r="N39" s="112"/>
      <c r="O39" s="112"/>
      <c r="P39" s="112"/>
    </row>
    <row r="40" spans="1:22">
      <c r="D40" s="113"/>
      <c r="E40" s="113"/>
      <c r="F40" s="113"/>
      <c r="G40" s="113"/>
      <c r="H40" s="65"/>
      <c r="I40" s="65"/>
      <c r="J40" s="65"/>
    </row>
    <row r="41" spans="1:22">
      <c r="E41" s="66"/>
    </row>
  </sheetData>
  <sheetProtection password="BC0D" sheet="1" objects="1" scenarios="1" formatColumns="0" formatRows="0"/>
  <mergeCells count="6">
    <mergeCell ref="D40:G40"/>
    <mergeCell ref="D8:J8"/>
    <mergeCell ref="D37:G37"/>
    <mergeCell ref="M37:P37"/>
    <mergeCell ref="D39:K39"/>
    <mergeCell ref="M39:P39"/>
  </mergeCells>
  <dataValidations count="1">
    <dataValidation type="decimal" allowBlank="1" showInputMessage="1" showErrorMessage="1" sqref="G13:V33">
      <formula1>0</formula1>
      <formula2>1000000000000000</formula2>
    </dataValidation>
  </dataValidations>
  <pageMargins left="0.78740157480314965" right="0.78740157480314965" top="0.98425196850393704" bottom="0.98425196850393704" header="0.51181102362204722" footer="0.51181102362204722"/>
  <pageSetup paperSize="9" scale="46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indexed="30"/>
  </sheetPr>
  <dimension ref="A1:K41"/>
  <sheetViews>
    <sheetView showGridLines="0" topLeftCell="C7" zoomScaleNormal="100" zoomScaleSheetLayoutView="55" workbookViewId="0">
      <pane xSplit="4" ySplit="5" topLeftCell="G12" activePane="bottomRight" state="frozen"/>
      <selection activeCell="C7" sqref="C7"/>
      <selection pane="topRight" activeCell="G7" sqref="G7"/>
      <selection pane="bottomLeft" activeCell="C12" sqref="C12"/>
      <selection pane="bottomRight" activeCell="D37" sqref="D37:F37"/>
    </sheetView>
  </sheetViews>
  <sheetFormatPr defaultColWidth="14.140625" defaultRowHeight="12"/>
  <cols>
    <col min="1" max="1" width="14.140625" style="63" hidden="1" customWidth="1"/>
    <col min="2" max="2" width="14.140625" style="64" hidden="1" customWidth="1"/>
    <col min="3" max="3" width="3.7109375" style="17" customWidth="1"/>
    <col min="4" max="4" width="7.140625" style="18" customWidth="1"/>
    <col min="5" max="5" width="41.85546875" style="19" customWidth="1"/>
    <col min="6" max="6" width="9.85546875" style="19" customWidth="1"/>
    <col min="7" max="10" width="10.7109375" style="19" customWidth="1"/>
    <col min="11" max="11" width="14.140625" style="19" customWidth="1"/>
    <col min="12" max="16384" width="14.140625" style="49"/>
  </cols>
  <sheetData>
    <row r="1" spans="1:11" s="8" customFormat="1" hidden="1">
      <c r="A1" s="1"/>
      <c r="B1" s="2">
        <v>0</v>
      </c>
      <c r="C1" s="3">
        <v>0</v>
      </c>
      <c r="D1" s="3">
        <v>0</v>
      </c>
      <c r="E1" s="4">
        <f>god</f>
        <v>2017</v>
      </c>
      <c r="F1" s="5"/>
      <c r="G1" s="6" t="s">
        <v>0</v>
      </c>
      <c r="H1" s="7" t="s">
        <v>0</v>
      </c>
      <c r="I1" s="7" t="s">
        <v>0</v>
      </c>
      <c r="J1" s="7" t="s">
        <v>1</v>
      </c>
      <c r="K1" s="5"/>
    </row>
    <row r="2" spans="1:11" s="10" customFormat="1" ht="11.25" hidden="1">
      <c r="A2" s="9"/>
      <c r="D2" s="11"/>
      <c r="G2" s="12">
        <f>$E$1-2</f>
        <v>2015</v>
      </c>
      <c r="H2" s="12">
        <f>$E$1-2</f>
        <v>2015</v>
      </c>
      <c r="I2" s="12">
        <f>$E$1-1</f>
        <v>2016</v>
      </c>
      <c r="J2" s="12">
        <f>$E$1</f>
        <v>2017</v>
      </c>
    </row>
    <row r="3" spans="1:11" s="7" customFormat="1" ht="11.25" hidden="1">
      <c r="A3" s="13"/>
      <c r="D3" s="14"/>
      <c r="G3" s="7" t="s">
        <v>13</v>
      </c>
      <c r="H3" s="7" t="s">
        <v>14</v>
      </c>
      <c r="I3" s="7" t="s">
        <v>13</v>
      </c>
      <c r="J3" s="7" t="s">
        <v>13</v>
      </c>
    </row>
    <row r="4" spans="1:11" s="19" customFormat="1" ht="11.25" hidden="1">
      <c r="A4" s="15"/>
      <c r="B4" s="16"/>
      <c r="C4" s="17"/>
      <c r="D4" s="18"/>
    </row>
    <row r="5" spans="1:11" s="19" customFormat="1" ht="11.25" hidden="1">
      <c r="A5" s="15"/>
      <c r="B5" s="16"/>
      <c r="C5" s="17"/>
      <c r="D5" s="18"/>
    </row>
    <row r="6" spans="1:11" s="19" customFormat="1" ht="11.25" hidden="1">
      <c r="A6" s="20"/>
      <c r="B6" s="16"/>
      <c r="C6" s="17"/>
      <c r="D6" s="18"/>
    </row>
    <row r="7" spans="1:11" s="25" customFormat="1" ht="11.25">
      <c r="A7" s="21"/>
      <c r="B7" s="22"/>
      <c r="C7" s="23"/>
      <c r="D7" s="24"/>
    </row>
    <row r="8" spans="1:11" s="19" customFormat="1" ht="46.5" customHeight="1">
      <c r="A8" s="20"/>
      <c r="B8" s="16"/>
      <c r="C8" s="27"/>
      <c r="D8" s="110" t="str">
        <f>"Предложения "  &amp; org &amp; " по технологическому расходу электроэнергии (мощности) - потерям в электрических сетях на "&amp; god &amp;" год в регионе: "&amp;region_name &amp; " (поквартально)"</f>
        <v>Предложения Филиал "Волгоградский" АО "Редаелли ССМ" по технологическому расходу электроэнергии (мощности) - потерям в электрических сетях на 2017 год в регионе: Волгоградская область (поквартально)</v>
      </c>
      <c r="E8" s="110"/>
      <c r="F8" s="110"/>
      <c r="G8" s="110"/>
      <c r="H8" s="110"/>
      <c r="I8" s="110"/>
      <c r="J8" s="110"/>
      <c r="K8" s="29"/>
    </row>
    <row r="9" spans="1:11" s="34" customFormat="1" ht="11.25">
      <c r="A9" s="30"/>
      <c r="B9" s="31"/>
      <c r="C9" s="32"/>
      <c r="D9" s="33"/>
      <c r="E9" s="33"/>
      <c r="F9" s="33"/>
      <c r="G9" s="33"/>
      <c r="H9" s="33"/>
      <c r="I9" s="33"/>
      <c r="J9" s="33"/>
    </row>
    <row r="10" spans="1:11" s="19" customFormat="1" ht="52.5" customHeight="1">
      <c r="A10" s="20"/>
      <c r="B10" s="16"/>
      <c r="C10" s="17"/>
      <c r="D10" s="35" t="s">
        <v>16</v>
      </c>
      <c r="E10" s="35" t="s">
        <v>17</v>
      </c>
      <c r="F10" s="36" t="s">
        <v>18</v>
      </c>
      <c r="G10" s="37" t="str">
        <f>"I квартал " &amp; god</f>
        <v>I квартал 2017</v>
      </c>
      <c r="H10" s="37" t="str">
        <f>"II квартал " &amp; god</f>
        <v>II квартал 2017</v>
      </c>
      <c r="I10" s="37" t="str">
        <f>"III квартал " &amp; god</f>
        <v>III квартал 2017</v>
      </c>
      <c r="J10" s="37" t="str">
        <f>"IV квартал " &amp; god</f>
        <v>IV квартал 2017</v>
      </c>
    </row>
    <row r="11" spans="1:11" s="19" customFormat="1" ht="11.25">
      <c r="A11" s="20"/>
      <c r="B11" s="16"/>
      <c r="C11" s="17"/>
      <c r="D11" s="38">
        <v>1</v>
      </c>
      <c r="E11" s="38">
        <v>2</v>
      </c>
      <c r="F11" s="38">
        <v>3</v>
      </c>
      <c r="G11" s="38">
        <v>4</v>
      </c>
      <c r="H11" s="38">
        <v>5</v>
      </c>
      <c r="I11" s="38">
        <v>6</v>
      </c>
      <c r="J11" s="38">
        <v>7</v>
      </c>
    </row>
    <row r="12" spans="1:11" s="19" customFormat="1" ht="11.25">
      <c r="A12" s="20"/>
      <c r="B12" s="16"/>
      <c r="C12" s="17"/>
      <c r="D12" s="39"/>
      <c r="E12" s="39" t="s">
        <v>19</v>
      </c>
      <c r="F12" s="40"/>
      <c r="G12" s="41"/>
      <c r="H12" s="41"/>
      <c r="I12" s="41"/>
      <c r="J12" s="41"/>
    </row>
    <row r="13" spans="1:11" s="19" customFormat="1" ht="11.25">
      <c r="A13" s="20" t="s">
        <v>20</v>
      </c>
      <c r="B13" s="16" t="s">
        <v>21</v>
      </c>
      <c r="C13" s="17"/>
      <c r="D13" s="42">
        <v>1</v>
      </c>
      <c r="E13" s="43" t="s">
        <v>22</v>
      </c>
      <c r="F13" s="42" t="s">
        <v>23</v>
      </c>
      <c r="G13" s="45">
        <f>SUM('[1]Форма 3.1'!J13:L13)</f>
        <v>24.488720000000001</v>
      </c>
      <c r="H13" s="45">
        <f>SUM('[1]Форма 3.1'!M13:O13)</f>
        <v>22.318010000000001</v>
      </c>
      <c r="I13" s="45">
        <f>SUM('[1]Форма 3.1'!P13:R13)</f>
        <v>21.887031</v>
      </c>
      <c r="J13" s="45">
        <f>SUM('[1]Форма 3.1'!S13:U13)</f>
        <v>23.070526999999998</v>
      </c>
    </row>
    <row r="14" spans="1:11" s="19" customFormat="1" ht="22.5">
      <c r="A14" s="20" t="s">
        <v>24</v>
      </c>
      <c r="B14" s="16" t="s">
        <v>25</v>
      </c>
      <c r="C14" s="17"/>
      <c r="D14" s="42">
        <v>2</v>
      </c>
      <c r="E14" s="43" t="s">
        <v>26</v>
      </c>
      <c r="F14" s="42" t="s">
        <v>23</v>
      </c>
      <c r="G14" s="45">
        <f>SUM('[1]Форма 3.1'!J14:L14)</f>
        <v>0.86091999999999991</v>
      </c>
      <c r="H14" s="45">
        <f>SUM('[1]Форма 3.1'!M14:O14)</f>
        <v>0.78473999999999999</v>
      </c>
      <c r="I14" s="45">
        <f>SUM('[1]Форма 3.1'!P14:R14)</f>
        <v>0.76942999999999995</v>
      </c>
      <c r="J14" s="45">
        <f>SUM('[1]Форма 3.1'!S14:U14)</f>
        <v>0.81113999999999997</v>
      </c>
    </row>
    <row r="15" spans="1:11" s="19" customFormat="1" ht="11.25">
      <c r="A15" s="20" t="s">
        <v>27</v>
      </c>
      <c r="B15" s="16" t="s">
        <v>28</v>
      </c>
      <c r="C15" s="17"/>
      <c r="D15" s="42" t="s">
        <v>29</v>
      </c>
      <c r="E15" s="47" t="s">
        <v>28</v>
      </c>
      <c r="F15" s="42" t="s">
        <v>23</v>
      </c>
      <c r="G15" s="45">
        <f>SUM('[1]Форма 3.1'!J15:L15)</f>
        <v>0.38322000000000001</v>
      </c>
      <c r="H15" s="45">
        <f>SUM('[1]Форма 3.1'!M15:O15)</f>
        <v>0.39904000000000006</v>
      </c>
      <c r="I15" s="45">
        <f>SUM('[1]Форма 3.1'!P15:R15)</f>
        <v>0.37962999999999997</v>
      </c>
      <c r="J15" s="45">
        <f>SUM('[1]Форма 3.1'!S15:U15)</f>
        <v>0.36564000000000002</v>
      </c>
    </row>
    <row r="16" spans="1:11" ht="22.5">
      <c r="A16" s="20" t="s">
        <v>30</v>
      </c>
      <c r="B16" s="16" t="s">
        <v>31</v>
      </c>
      <c r="D16" s="42" t="s">
        <v>32</v>
      </c>
      <c r="E16" s="47" t="s">
        <v>31</v>
      </c>
      <c r="F16" s="42" t="s">
        <v>23</v>
      </c>
      <c r="G16" s="45">
        <f>SUM('[1]Форма 3.1'!J16:L16)</f>
        <v>0.47770000000000001</v>
      </c>
      <c r="H16" s="45">
        <f>SUM('[1]Форма 3.1'!M16:O16)</f>
        <v>0.38569999999999999</v>
      </c>
      <c r="I16" s="45">
        <f>SUM('[1]Форма 3.1'!P16:R16)</f>
        <v>0.38979999999999998</v>
      </c>
      <c r="J16" s="45">
        <f>SUM('[1]Форма 3.1'!S16:U16)</f>
        <v>0.44550000000000001</v>
      </c>
    </row>
    <row r="17" spans="1:10">
      <c r="A17" s="20" t="s">
        <v>33</v>
      </c>
      <c r="B17" s="16" t="s">
        <v>34</v>
      </c>
      <c r="D17" s="42">
        <v>3</v>
      </c>
      <c r="E17" s="50" t="s">
        <v>35</v>
      </c>
      <c r="F17" s="51" t="s">
        <v>36</v>
      </c>
      <c r="G17" s="46">
        <f>IF(G13=0,0,G14/G13*100)</f>
        <v>3.5155777843839933</v>
      </c>
      <c r="H17" s="46">
        <f>IF(H13=0,0,H14/H13*100)</f>
        <v>3.5161737090358858</v>
      </c>
      <c r="I17" s="46">
        <f>IF(I13=0,0,I14/I13*100)</f>
        <v>3.5154608224386394</v>
      </c>
      <c r="J17" s="46">
        <f>IF(J13=0,0,J14/J13*100)</f>
        <v>3.5159144825777062</v>
      </c>
    </row>
    <row r="18" spans="1:10">
      <c r="A18" s="20" t="s">
        <v>37</v>
      </c>
      <c r="B18" s="16" t="s">
        <v>38</v>
      </c>
      <c r="D18" s="42">
        <v>4</v>
      </c>
      <c r="E18" s="50" t="s">
        <v>39</v>
      </c>
      <c r="F18" s="42" t="s">
        <v>23</v>
      </c>
      <c r="G18" s="45">
        <f>SUM('[1]Форма 3.1'!J18:L18)</f>
        <v>23.627800000000001</v>
      </c>
      <c r="H18" s="45">
        <f>SUM('[1]Форма 3.1'!M18:O18)</f>
        <v>21.533270000000002</v>
      </c>
      <c r="I18" s="45">
        <f>SUM('[1]Форма 3.1'!P18:R18)</f>
        <v>21.117601000000001</v>
      </c>
      <c r="J18" s="45">
        <f>SUM('[1]Форма 3.1'!S18:U18)</f>
        <v>22.259386999999997</v>
      </c>
    </row>
    <row r="19" spans="1:10">
      <c r="A19" s="20" t="s">
        <v>40</v>
      </c>
      <c r="B19" s="16" t="s">
        <v>41</v>
      </c>
      <c r="D19" s="42" t="s">
        <v>42</v>
      </c>
      <c r="E19" s="52" t="s">
        <v>41</v>
      </c>
      <c r="F19" s="42" t="s">
        <v>23</v>
      </c>
      <c r="G19" s="45">
        <f>SUM('[1]Форма 3.1'!J19:L19)</f>
        <v>10.038938249696578</v>
      </c>
      <c r="H19" s="45">
        <f>SUM('[1]Форма 3.1'!M19:O19)</f>
        <v>10.56526381313971</v>
      </c>
      <c r="I19" s="45">
        <f>SUM('[1]Форма 3.1'!P19:R19)</f>
        <v>10.030598056423496</v>
      </c>
      <c r="J19" s="45">
        <f>SUM('[1]Форма 3.1'!S19:U19)</f>
        <v>9.5889942353015272</v>
      </c>
    </row>
    <row r="20" spans="1:10" ht="22.5">
      <c r="A20" s="20" t="s">
        <v>43</v>
      </c>
      <c r="B20" s="16" t="s">
        <v>44</v>
      </c>
      <c r="D20" s="42" t="s">
        <v>45</v>
      </c>
      <c r="E20" s="52" t="s">
        <v>44</v>
      </c>
      <c r="F20" s="42" t="s">
        <v>23</v>
      </c>
      <c r="G20" s="45">
        <f>SUM('[1]Форма 3.1'!J20:L20)</f>
        <v>13.58872</v>
      </c>
      <c r="H20" s="45">
        <f>SUM('[1]Форма 3.1'!M20:O20)</f>
        <v>10.96801</v>
      </c>
      <c r="I20" s="45">
        <f>SUM('[1]Форма 3.1'!P20:R20)</f>
        <v>11.087031</v>
      </c>
      <c r="J20" s="45">
        <f>SUM('[1]Форма 3.1'!S20:U20)</f>
        <v>12.670527</v>
      </c>
    </row>
    <row r="21" spans="1:10">
      <c r="A21" s="20"/>
      <c r="B21" s="16"/>
      <c r="D21" s="39"/>
      <c r="E21" s="39" t="s">
        <v>46</v>
      </c>
      <c r="F21" s="53"/>
      <c r="G21" s="54"/>
      <c r="H21" s="54"/>
      <c r="I21" s="54"/>
      <c r="J21" s="54"/>
    </row>
    <row r="22" spans="1:10">
      <c r="A22" s="20" t="s">
        <v>47</v>
      </c>
      <c r="B22" s="16" t="s">
        <v>21</v>
      </c>
      <c r="D22" s="42" t="s">
        <v>48</v>
      </c>
      <c r="E22" s="43" t="s">
        <v>22</v>
      </c>
      <c r="F22" s="42" t="s">
        <v>49</v>
      </c>
      <c r="G22" s="45">
        <f>SUM('[1]Форма 3.1'!J22:L22)/3</f>
        <v>13.250647222222222</v>
      </c>
      <c r="H22" s="45">
        <f>SUM('[1]Форма 3.1'!M22:O22)/3</f>
        <v>12.695223555555557</v>
      </c>
      <c r="I22" s="45">
        <f>SUM('[1]Форма 3.1'!P22:R22)/3</f>
        <v>12.025964666666667</v>
      </c>
      <c r="J22" s="45">
        <f>SUM('[1]Форма 3.1'!S22:U22)/3</f>
        <v>12.88347033333333</v>
      </c>
    </row>
    <row r="23" spans="1:10" ht="22.5">
      <c r="A23" s="20" t="s">
        <v>50</v>
      </c>
      <c r="B23" s="16" t="s">
        <v>25</v>
      </c>
      <c r="D23" s="42" t="s">
        <v>51</v>
      </c>
      <c r="E23" s="43" t="s">
        <v>26</v>
      </c>
      <c r="F23" s="42" t="s">
        <v>49</v>
      </c>
      <c r="G23" s="45">
        <f>SUM('[1]Форма 3.1'!J23:L23)/3</f>
        <v>0.50486333333333333</v>
      </c>
      <c r="H23" s="45">
        <f>SUM('[1]Форма 3.1'!M23:O23)/3</f>
        <v>0.48369666666666666</v>
      </c>
      <c r="I23" s="45">
        <f>SUM('[1]Форма 3.1'!P23:R23)/3</f>
        <v>0.45819333333333329</v>
      </c>
      <c r="J23" s="45">
        <f>SUM('[1]Форма 3.1'!S23:U23)/3</f>
        <v>0.49087333333333333</v>
      </c>
    </row>
    <row r="24" spans="1:10">
      <c r="A24" s="20" t="s">
        <v>52</v>
      </c>
      <c r="B24" s="16" t="s">
        <v>28</v>
      </c>
      <c r="D24" s="42" t="s">
        <v>53</v>
      </c>
      <c r="E24" s="47" t="s">
        <v>28</v>
      </c>
      <c r="F24" s="42" t="s">
        <v>49</v>
      </c>
      <c r="G24" s="45">
        <f>SUM('[1]Форма 3.1'!J24:L24)/3</f>
        <v>0.19634666666666667</v>
      </c>
      <c r="H24" s="45">
        <f>SUM('[1]Форма 3.1'!M24:O24)/3</f>
        <v>0.22733666666666666</v>
      </c>
      <c r="I24" s="45">
        <f>SUM('[1]Форма 3.1'!P24:R24)/3</f>
        <v>0.20065999999999998</v>
      </c>
      <c r="J24" s="45">
        <f>SUM('[1]Форма 3.1'!S24:U24)/3</f>
        <v>0.20066333333333333</v>
      </c>
    </row>
    <row r="25" spans="1:10" ht="22.5">
      <c r="A25" s="20" t="s">
        <v>54</v>
      </c>
      <c r="B25" s="16" t="s">
        <v>31</v>
      </c>
      <c r="D25" s="42" t="s">
        <v>55</v>
      </c>
      <c r="E25" s="47" t="s">
        <v>31</v>
      </c>
      <c r="F25" s="42" t="s">
        <v>49</v>
      </c>
      <c r="G25" s="45">
        <f>SUM('[1]Форма 3.1'!J25:L25)/3</f>
        <v>0.30851666666666666</v>
      </c>
      <c r="H25" s="45">
        <f>SUM('[1]Форма 3.1'!M25:O25)/3</f>
        <v>0.25635999999999998</v>
      </c>
      <c r="I25" s="45">
        <f>SUM('[1]Форма 3.1'!P25:R25)/3</f>
        <v>0.25753333333333334</v>
      </c>
      <c r="J25" s="45">
        <f>SUM('[1]Форма 3.1'!S25:U25)/3</f>
        <v>0.29021000000000002</v>
      </c>
    </row>
    <row r="26" spans="1:10">
      <c r="A26" s="20" t="s">
        <v>56</v>
      </c>
      <c r="B26" s="16" t="s">
        <v>34</v>
      </c>
      <c r="D26" s="42" t="s">
        <v>57</v>
      </c>
      <c r="E26" s="50" t="s">
        <v>35</v>
      </c>
      <c r="F26" s="51" t="s">
        <v>36</v>
      </c>
      <c r="G26" s="46">
        <f>IF(G22=0,0,G23/G22*100)</f>
        <v>3.8101031962170397</v>
      </c>
      <c r="H26" s="46">
        <f>IF(H22=0,0,H23/H22*100)</f>
        <v>3.8100681295603978</v>
      </c>
      <c r="I26" s="46">
        <f>IF(I22=0,0,I23/I22*100)</f>
        <v>3.8100339227117854</v>
      </c>
      <c r="J26" s="46">
        <f>IF(J22=0,0,J23/J22*100)</f>
        <v>3.8101017864984681</v>
      </c>
    </row>
    <row r="27" spans="1:10">
      <c r="A27" s="20" t="s">
        <v>58</v>
      </c>
      <c r="B27" s="16" t="s">
        <v>38</v>
      </c>
      <c r="D27" s="42" t="s">
        <v>59</v>
      </c>
      <c r="E27" s="50" t="s">
        <v>60</v>
      </c>
      <c r="F27" s="42" t="s">
        <v>49</v>
      </c>
      <c r="G27" s="45">
        <f>SUM('[1]Форма 3.1'!J27:L27)/3</f>
        <v>12.745783888888889</v>
      </c>
      <c r="H27" s="45">
        <f>SUM('[1]Форма 3.1'!M27:O27)/3</f>
        <v>12.211526888888889</v>
      </c>
      <c r="I27" s="45">
        <f>SUM('[1]Форма 3.1'!P27:R27)/3</f>
        <v>11.567771333333333</v>
      </c>
      <c r="J27" s="45">
        <f>SUM('[1]Форма 3.1'!S27:U27)/3</f>
        <v>12.392597</v>
      </c>
    </row>
    <row r="28" spans="1:10">
      <c r="A28" s="20" t="s">
        <v>61</v>
      </c>
      <c r="B28" s="16" t="s">
        <v>41</v>
      </c>
      <c r="D28" s="42" t="s">
        <v>62</v>
      </c>
      <c r="E28" s="52" t="s">
        <v>41</v>
      </c>
      <c r="F28" s="42" t="s">
        <v>49</v>
      </c>
      <c r="G28" s="45">
        <f>SUM('[1]Форма 3.1'!J28:L28)/3</f>
        <v>4.6476333333333342</v>
      </c>
      <c r="H28" s="45">
        <f>SUM('[1]Форма 3.1'!M28:O28)/3</f>
        <v>5.4821666666666671</v>
      </c>
      <c r="I28" s="45">
        <f>SUM('[1]Форма 3.1'!P28:R28)/3</f>
        <v>4.8092333333333332</v>
      </c>
      <c r="J28" s="45">
        <f>SUM('[1]Форма 3.1'!S28:U28)/3</f>
        <v>4.7765999999999993</v>
      </c>
    </row>
    <row r="29" spans="1:10" ht="22.5">
      <c r="A29" s="20" t="s">
        <v>63</v>
      </c>
      <c r="B29" s="16" t="s">
        <v>44</v>
      </c>
      <c r="D29" s="42" t="s">
        <v>64</v>
      </c>
      <c r="E29" s="52" t="s">
        <v>44</v>
      </c>
      <c r="F29" s="42" t="s">
        <v>49</v>
      </c>
      <c r="G29" s="45">
        <f>SUM('[1]Форма 3.1'!J29:L29)/3</f>
        <v>8.0973333333333333</v>
      </c>
      <c r="H29" s="45">
        <f>SUM('[1]Форма 3.1'!M29:O29)/3</f>
        <v>6.7285333333333339</v>
      </c>
      <c r="I29" s="45">
        <f>SUM('[1]Форма 3.1'!P29:R29)/3</f>
        <v>6.7593000000000005</v>
      </c>
      <c r="J29" s="45">
        <f>SUM('[1]Форма 3.1'!S29:U29)/3</f>
        <v>7.6168000000000005</v>
      </c>
    </row>
    <row r="30" spans="1:10">
      <c r="A30" s="20" t="s">
        <v>65</v>
      </c>
      <c r="B30" s="16" t="s">
        <v>66</v>
      </c>
      <c r="D30" s="42" t="s">
        <v>67</v>
      </c>
      <c r="E30" s="43" t="s">
        <v>68</v>
      </c>
      <c r="F30" s="51" t="s">
        <v>49</v>
      </c>
      <c r="G30" s="45">
        <f>SUM('[1]Форма 3.1'!J30:L30)/3</f>
        <v>13.250647222222222</v>
      </c>
      <c r="H30" s="45">
        <f>SUM('[1]Форма 3.1'!M30:O30)/3</f>
        <v>12.695223555555556</v>
      </c>
      <c r="I30" s="45">
        <f>SUM('[1]Форма 3.1'!P30:R30)/3</f>
        <v>12.025964666666667</v>
      </c>
      <c r="J30" s="45">
        <f>SUM('[1]Форма 3.1'!S30:U30)/3</f>
        <v>12.883470333333333</v>
      </c>
    </row>
    <row r="31" spans="1:10">
      <c r="A31" s="20" t="s">
        <v>69</v>
      </c>
      <c r="B31" s="16" t="s">
        <v>28</v>
      </c>
      <c r="D31" s="42" t="s">
        <v>70</v>
      </c>
      <c r="E31" s="47" t="s">
        <v>28</v>
      </c>
      <c r="F31" s="51" t="s">
        <v>49</v>
      </c>
      <c r="G31" s="45">
        <f>SUM('[1]Форма 3.1'!J31:L31)/3</f>
        <v>5.1533333333333333</v>
      </c>
      <c r="H31" s="45">
        <f>SUM('[1]Форма 3.1'!M31:O31)/3</f>
        <v>5.9666666666666659</v>
      </c>
      <c r="I31" s="45">
        <f>SUM('[1]Форма 3.1'!P31:R31)/3</f>
        <v>5.2666666666666666</v>
      </c>
      <c r="J31" s="45">
        <f>SUM('[1]Форма 3.1'!S31:U31)/3</f>
        <v>5.2666666666666666</v>
      </c>
    </row>
    <row r="32" spans="1:10" ht="22.5" customHeight="1">
      <c r="A32" s="20" t="s">
        <v>71</v>
      </c>
      <c r="B32" s="16" t="s">
        <v>72</v>
      </c>
      <c r="D32" s="42" t="s">
        <v>73</v>
      </c>
      <c r="E32" s="55" t="str">
        <f>"сторонних потребителей (субабонентов)"&amp;IF(regionException_flag = 1, ", в т.ч.","")</f>
        <v>сторонних потребителей (субабонентов), в т.ч.</v>
      </c>
      <c r="F32" s="51" t="s">
        <v>49</v>
      </c>
      <c r="G32" s="45">
        <f>SUM('[1]Форма 3.1'!J32:L32)/3</f>
        <v>8.0973138888888894</v>
      </c>
      <c r="H32" s="45">
        <f>SUM('[1]Форма 3.1'!M32:O32)/3</f>
        <v>6.7285568888888889</v>
      </c>
      <c r="I32" s="45">
        <f>SUM('[1]Форма 3.1'!P32:R32)/3</f>
        <v>6.7592980000000003</v>
      </c>
      <c r="J32" s="45">
        <f>SUM('[1]Форма 3.1'!S32:U32)/3</f>
        <v>7.6168036666666659</v>
      </c>
    </row>
    <row r="33" spans="1:10" ht="30">
      <c r="A33" s="20" t="s">
        <v>69</v>
      </c>
      <c r="B33" s="16" t="s">
        <v>28</v>
      </c>
      <c r="D33" s="56" t="s">
        <v>74</v>
      </c>
      <c r="E33" s="57" t="s">
        <v>75</v>
      </c>
      <c r="F33" s="51" t="s">
        <v>49</v>
      </c>
      <c r="G33" s="45">
        <f>SUM('[1]Форма 3.1'!J33:L33)/3</f>
        <v>5.9339888888888881</v>
      </c>
      <c r="H33" s="45">
        <f>SUM('[1]Форма 3.1'!M33:O33)/3</f>
        <v>4.9957555555555553</v>
      </c>
      <c r="I33" s="45">
        <f>SUM('[1]Форма 3.1'!P33:R33)/3</f>
        <v>4.9524666666666661</v>
      </c>
      <c r="J33" s="45">
        <f>SUM('[1]Форма 3.1'!S33:U33)/3</f>
        <v>5.5455333333333323</v>
      </c>
    </row>
    <row r="34" spans="1:10">
      <c r="A34" s="20"/>
      <c r="B34" s="16"/>
      <c r="E34" s="58"/>
    </row>
    <row r="35" spans="1:10">
      <c r="A35" s="20"/>
      <c r="B35" s="16"/>
    </row>
    <row r="36" spans="1:10">
      <c r="A36" s="20"/>
      <c r="B36" s="16"/>
    </row>
    <row r="37" spans="1:10" ht="20.25" customHeight="1">
      <c r="A37" s="20"/>
      <c r="B37" s="16"/>
      <c r="D37" s="111" t="s">
        <v>76</v>
      </c>
      <c r="E37" s="111"/>
      <c r="F37" s="114"/>
      <c r="G37" s="112"/>
      <c r="H37" s="112"/>
      <c r="I37" s="112"/>
      <c r="J37" s="112"/>
    </row>
    <row r="38" spans="1:10">
      <c r="A38" s="20"/>
      <c r="B38" s="16"/>
      <c r="E38" s="60"/>
      <c r="F38" s="61"/>
      <c r="G38" s="62"/>
      <c r="H38" s="62"/>
      <c r="I38" s="62"/>
      <c r="J38" s="62"/>
    </row>
    <row r="39" spans="1:10" ht="22.5" customHeight="1">
      <c r="A39" s="20"/>
      <c r="B39" s="16"/>
      <c r="D39" s="111" t="s">
        <v>77</v>
      </c>
      <c r="E39" s="111"/>
      <c r="F39" s="114"/>
      <c r="G39" s="112"/>
      <c r="H39" s="112"/>
      <c r="I39" s="112"/>
      <c r="J39" s="112"/>
    </row>
    <row r="40" spans="1:10">
      <c r="D40" s="113"/>
      <c r="E40" s="113"/>
      <c r="F40" s="113"/>
      <c r="G40" s="113"/>
      <c r="H40" s="65"/>
      <c r="I40" s="65"/>
      <c r="J40" s="65"/>
    </row>
    <row r="41" spans="1:10">
      <c r="E41" s="66"/>
    </row>
  </sheetData>
  <sheetProtection password="BC0D" sheet="1" objects="1" scenarios="1" formatColumns="0" formatRows="0"/>
  <mergeCells count="6">
    <mergeCell ref="D40:G40"/>
    <mergeCell ref="D8:J8"/>
    <mergeCell ref="D37:F37"/>
    <mergeCell ref="G37:J37"/>
    <mergeCell ref="D39:F39"/>
    <mergeCell ref="G39:J39"/>
  </mergeCells>
  <dataValidations count="1">
    <dataValidation type="decimal" allowBlank="1" showInputMessage="1" showErrorMessage="1" sqref="G13:J33">
      <formula1>0</formula1>
      <formula2>1000000000000000</formula2>
    </dataValidation>
  </dataValidations>
  <pageMargins left="0.78740157480314965" right="0.78740157480314965" top="0.98425196850393704" bottom="0.98425196850393704" header="0.51181102362204722" footer="0.51181102362204722"/>
  <pageSetup paperSize="9" scale="46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indexed="30"/>
  </sheetPr>
  <dimension ref="A1:Y18"/>
  <sheetViews>
    <sheetView showGridLines="0" topLeftCell="C8" zoomScaleNormal="100" workbookViewId="0">
      <pane xSplit="5" ySplit="8" topLeftCell="H16" activePane="bottomRight" state="frozen"/>
      <selection pane="topRight"/>
      <selection pane="bottomLeft"/>
      <selection pane="bottomRight" activeCell="E29" sqref="E29"/>
    </sheetView>
  </sheetViews>
  <sheetFormatPr defaultRowHeight="11.25"/>
  <cols>
    <col min="1" max="2" width="0" style="76" hidden="1" customWidth="1"/>
    <col min="3" max="3" width="4.28515625" style="76" customWidth="1"/>
    <col min="4" max="4" width="5.7109375" style="76" customWidth="1"/>
    <col min="5" max="5" width="38.28515625" style="76" customWidth="1"/>
    <col min="6" max="6" width="45.7109375" style="76" customWidth="1"/>
    <col min="7" max="7" width="9.42578125" style="19" customWidth="1"/>
    <col min="8" max="23" width="10.7109375" style="19" customWidth="1"/>
    <col min="24" max="24" width="11.7109375" style="76" bestFit="1" customWidth="1"/>
    <col min="25" max="16384" width="9.140625" style="76"/>
  </cols>
  <sheetData>
    <row r="1" spans="1:25" s="64" customFormat="1" ht="12" hidden="1">
      <c r="A1" s="67"/>
      <c r="B1" s="67"/>
      <c r="C1" s="68">
        <v>0</v>
      </c>
      <c r="D1" s="68"/>
      <c r="E1" s="69">
        <v>0</v>
      </c>
      <c r="F1" s="3">
        <v>0</v>
      </c>
      <c r="G1" s="4">
        <f>god</f>
        <v>2017</v>
      </c>
      <c r="H1" s="70" t="s">
        <v>0</v>
      </c>
      <c r="I1" s="71" t="s">
        <v>0</v>
      </c>
      <c r="J1" s="71" t="s">
        <v>0</v>
      </c>
      <c r="K1" s="71" t="s">
        <v>1</v>
      </c>
      <c r="L1" s="71" t="s">
        <v>2</v>
      </c>
      <c r="M1" s="71" t="s">
        <v>3</v>
      </c>
      <c r="N1" s="71" t="s">
        <v>4</v>
      </c>
      <c r="O1" s="71" t="s">
        <v>5</v>
      </c>
      <c r="P1" s="71" t="s">
        <v>6</v>
      </c>
      <c r="Q1" s="71" t="s">
        <v>7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0</v>
      </c>
      <c r="X1" s="16"/>
    </row>
    <row r="2" spans="1:25" s="73" customFormat="1" hidden="1">
      <c r="A2" s="72"/>
      <c r="B2" s="72"/>
      <c r="H2" s="74">
        <f>G1-2</f>
        <v>2015</v>
      </c>
      <c r="I2" s="74">
        <f>G1-2</f>
        <v>2015</v>
      </c>
      <c r="J2" s="74">
        <f>G1-1</f>
        <v>2016</v>
      </c>
      <c r="K2" s="74">
        <f t="shared" ref="K2:W2" si="0">$G$1</f>
        <v>2017</v>
      </c>
      <c r="L2" s="74">
        <f t="shared" si="0"/>
        <v>2017</v>
      </c>
      <c r="M2" s="74">
        <f t="shared" si="0"/>
        <v>2017</v>
      </c>
      <c r="N2" s="74">
        <f t="shared" si="0"/>
        <v>2017</v>
      </c>
      <c r="O2" s="74">
        <f t="shared" si="0"/>
        <v>2017</v>
      </c>
      <c r="P2" s="74">
        <f t="shared" si="0"/>
        <v>2017</v>
      </c>
      <c r="Q2" s="74">
        <f t="shared" si="0"/>
        <v>2017</v>
      </c>
      <c r="R2" s="74">
        <f t="shared" si="0"/>
        <v>2017</v>
      </c>
      <c r="S2" s="74">
        <f t="shared" si="0"/>
        <v>2017</v>
      </c>
      <c r="T2" s="74">
        <f t="shared" si="0"/>
        <v>2017</v>
      </c>
      <c r="U2" s="74">
        <f t="shared" si="0"/>
        <v>2017</v>
      </c>
      <c r="V2" s="74">
        <f t="shared" si="0"/>
        <v>2017</v>
      </c>
      <c r="W2" s="74">
        <f t="shared" si="0"/>
        <v>2017</v>
      </c>
    </row>
    <row r="3" spans="1:25" s="71" customFormat="1" hidden="1">
      <c r="A3" s="75"/>
      <c r="B3" s="75"/>
      <c r="H3" s="71" t="s">
        <v>13</v>
      </c>
      <c r="I3" s="71" t="s">
        <v>14</v>
      </c>
      <c r="J3" s="71" t="s">
        <v>13</v>
      </c>
      <c r="K3" s="71" t="s">
        <v>13</v>
      </c>
      <c r="L3" s="71" t="s">
        <v>13</v>
      </c>
      <c r="M3" s="71" t="s">
        <v>13</v>
      </c>
      <c r="N3" s="71" t="s">
        <v>13</v>
      </c>
      <c r="O3" s="71" t="s">
        <v>13</v>
      </c>
      <c r="P3" s="71" t="s">
        <v>13</v>
      </c>
      <c r="Q3" s="71" t="s">
        <v>13</v>
      </c>
      <c r="R3" s="71" t="s">
        <v>13</v>
      </c>
      <c r="S3" s="71" t="s">
        <v>13</v>
      </c>
      <c r="T3" s="71" t="s">
        <v>13</v>
      </c>
      <c r="U3" s="71" t="s">
        <v>13</v>
      </c>
      <c r="V3" s="71" t="s">
        <v>13</v>
      </c>
      <c r="W3" s="71" t="s">
        <v>13</v>
      </c>
    </row>
    <row r="4" spans="1:25" hidden="1"/>
    <row r="5" spans="1:25" hidden="1"/>
    <row r="6" spans="1:25" hidden="1">
      <c r="W6" s="19" t="s">
        <v>15</v>
      </c>
    </row>
    <row r="7" spans="1:25" hidden="1"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5"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5" ht="42" customHeight="1">
      <c r="D9" s="110" t="str">
        <f>"Предложения "  &amp;org&amp; " по технологическому расходу электроэнергии (мощности) - потерям в электрических сетях на "&amp;god&amp;" год в регионе: "&amp;region_name</f>
        <v>Предложения Филиал "Волгоградский" АО "Редаелли ССМ" по технологическому расходу электроэнергии (мощности) - потерям в электрических сетях на 2017 год в регионе: Волгоградская область</v>
      </c>
      <c r="E9" s="110"/>
      <c r="F9" s="110"/>
      <c r="G9" s="110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5"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5" ht="27" customHeight="1">
      <c r="D11" s="77" t="s">
        <v>16</v>
      </c>
      <c r="E11" s="37" t="s">
        <v>78</v>
      </c>
      <c r="F11" s="78" t="s">
        <v>79</v>
      </c>
      <c r="G11" s="78" t="s">
        <v>18</v>
      </c>
      <c r="H11" s="37" t="str">
        <f t="shared" ref="H11:W11" si="1">H3&amp;" "&amp;H2&amp;" "&amp;H1</f>
        <v>План 2015 Год</v>
      </c>
      <c r="I11" s="37" t="str">
        <f t="shared" si="1"/>
        <v>Факт 2015 Год</v>
      </c>
      <c r="J11" s="37" t="str">
        <f t="shared" si="1"/>
        <v>План 2016 Год</v>
      </c>
      <c r="K11" s="37" t="str">
        <f t="shared" si="1"/>
        <v>План 2017 Январь</v>
      </c>
      <c r="L11" s="37" t="str">
        <f t="shared" si="1"/>
        <v>План 2017 Февраль</v>
      </c>
      <c r="M11" s="37" t="str">
        <f t="shared" si="1"/>
        <v>План 2017 Март</v>
      </c>
      <c r="N11" s="37" t="str">
        <f t="shared" si="1"/>
        <v>План 2017 Апрель</v>
      </c>
      <c r="O11" s="37" t="str">
        <f t="shared" si="1"/>
        <v>План 2017 Май</v>
      </c>
      <c r="P11" s="37" t="str">
        <f t="shared" si="1"/>
        <v>План 2017 Июнь</v>
      </c>
      <c r="Q11" s="37" t="str">
        <f t="shared" si="1"/>
        <v>План 2017 Июль</v>
      </c>
      <c r="R11" s="37" t="str">
        <f t="shared" si="1"/>
        <v>План 2017 Август</v>
      </c>
      <c r="S11" s="37" t="str">
        <f t="shared" si="1"/>
        <v>План 2017 Сентябрь</v>
      </c>
      <c r="T11" s="37" t="str">
        <f t="shared" si="1"/>
        <v>План 2017 Октябрь</v>
      </c>
      <c r="U11" s="37" t="str">
        <f t="shared" si="1"/>
        <v>План 2017 Ноябрь</v>
      </c>
      <c r="V11" s="37" t="str">
        <f t="shared" si="1"/>
        <v>План 2017 Декабрь</v>
      </c>
      <c r="W11" s="37" t="str">
        <f t="shared" si="1"/>
        <v>План 2017 Год</v>
      </c>
      <c r="X11" s="79"/>
      <c r="Y11" s="79"/>
    </row>
    <row r="12" spans="1:25" ht="12" customHeight="1">
      <c r="D12" s="80">
        <v>1</v>
      </c>
      <c r="E12" s="80">
        <v>2</v>
      </c>
      <c r="F12" s="80">
        <v>3</v>
      </c>
      <c r="G12" s="80">
        <v>4</v>
      </c>
      <c r="H12" s="80">
        <v>5</v>
      </c>
      <c r="I12" s="80">
        <v>6</v>
      </c>
      <c r="J12" s="80">
        <v>7</v>
      </c>
      <c r="K12" s="80">
        <v>8</v>
      </c>
      <c r="L12" s="80">
        <v>9</v>
      </c>
      <c r="M12" s="80">
        <v>10</v>
      </c>
      <c r="N12" s="80">
        <v>11</v>
      </c>
      <c r="O12" s="80">
        <v>12</v>
      </c>
      <c r="P12" s="80">
        <v>13</v>
      </c>
      <c r="Q12" s="80">
        <v>14</v>
      </c>
      <c r="R12" s="80">
        <v>15</v>
      </c>
      <c r="S12" s="80">
        <v>16</v>
      </c>
      <c r="T12" s="80">
        <v>17</v>
      </c>
      <c r="U12" s="80">
        <v>18</v>
      </c>
      <c r="V12" s="80">
        <v>19</v>
      </c>
      <c r="W12" s="80">
        <v>20</v>
      </c>
      <c r="X12" s="79"/>
      <c r="Y12" s="79"/>
    </row>
    <row r="13" spans="1:25" ht="22.5" customHeight="1">
      <c r="D13" s="115" t="s">
        <v>80</v>
      </c>
      <c r="E13" s="116"/>
      <c r="F13" s="81" t="str">
        <f>"Заявленная мощность потребителей"&amp;IF(regionException_flag = 1, ", в т.ч.","")</f>
        <v>Заявленная мощность потребителей, в т.ч.</v>
      </c>
      <c r="G13" s="82" t="s">
        <v>49</v>
      </c>
      <c r="H13" s="83">
        <f>SUMIF($F$15:$F$18,"="&amp;$F13,H$15:H$18)</f>
        <v>10.7827</v>
      </c>
      <c r="I13" s="83">
        <f t="shared" ref="I13:W14" si="2">SUMIF($F$15:$F$18,"="&amp;$F13,I$15:I$18)</f>
        <v>10.782500000000001</v>
      </c>
      <c r="J13" s="83">
        <f t="shared" si="2"/>
        <v>8.0296499999999984</v>
      </c>
      <c r="K13" s="83">
        <f t="shared" si="2"/>
        <v>8.7588050000000006</v>
      </c>
      <c r="L13" s="83">
        <f t="shared" si="2"/>
        <v>7.8582666666666663</v>
      </c>
      <c r="M13" s="83">
        <f t="shared" si="2"/>
        <v>7.6748700000000003</v>
      </c>
      <c r="N13" s="83">
        <f t="shared" si="2"/>
        <v>7.0062133333333323</v>
      </c>
      <c r="O13" s="83">
        <f t="shared" si="2"/>
        <v>6.2939400000000001</v>
      </c>
      <c r="P13" s="83">
        <f t="shared" si="2"/>
        <v>6.8855173333333335</v>
      </c>
      <c r="Q13" s="83">
        <f t="shared" si="2"/>
        <v>6.9641429999999991</v>
      </c>
      <c r="R13" s="83">
        <f t="shared" si="2"/>
        <v>6.918299666666667</v>
      </c>
      <c r="S13" s="83">
        <f t="shared" si="2"/>
        <v>6.3954513333333329</v>
      </c>
      <c r="T13" s="83">
        <f t="shared" si="2"/>
        <v>7.1588209999999988</v>
      </c>
      <c r="U13" s="83">
        <f t="shared" si="2"/>
        <v>7.6399299999999988</v>
      </c>
      <c r="V13" s="83">
        <f t="shared" si="2"/>
        <v>8.05166</v>
      </c>
      <c r="W13" s="83">
        <f t="shared" si="2"/>
        <v>7.30049311111111</v>
      </c>
      <c r="X13" s="84"/>
      <c r="Y13" s="79"/>
    </row>
    <row r="14" spans="1:25" ht="25.5" customHeight="1" thickBot="1">
      <c r="D14" s="117"/>
      <c r="E14" s="118"/>
      <c r="F14" s="85" t="s">
        <v>75</v>
      </c>
      <c r="G14" s="86" t="s">
        <v>49</v>
      </c>
      <c r="H14" s="87">
        <f>SUMIF($F$15:$F$18,"="&amp;$F14,H$15:H$18)</f>
        <v>5.5039999999999996</v>
      </c>
      <c r="I14" s="87">
        <f t="shared" si="2"/>
        <v>5.5039999999999996</v>
      </c>
      <c r="J14" s="87">
        <f t="shared" si="2"/>
        <v>5.796591666666667</v>
      </c>
      <c r="K14" s="87">
        <f t="shared" si="2"/>
        <v>6.5368999999999993</v>
      </c>
      <c r="L14" s="87">
        <f t="shared" si="2"/>
        <v>5.6547666666666663</v>
      </c>
      <c r="M14" s="87">
        <f t="shared" si="2"/>
        <v>5.6103000000000005</v>
      </c>
      <c r="N14" s="87">
        <f t="shared" si="2"/>
        <v>5.1347333333333331</v>
      </c>
      <c r="O14" s="87">
        <f t="shared" si="2"/>
        <v>4.6753999999999998</v>
      </c>
      <c r="P14" s="87">
        <f t="shared" si="2"/>
        <v>5.1771333333333338</v>
      </c>
      <c r="Q14" s="87">
        <f t="shared" si="2"/>
        <v>5.2565999999999997</v>
      </c>
      <c r="R14" s="87">
        <f t="shared" si="2"/>
        <v>5.0592666666666668</v>
      </c>
      <c r="S14" s="87">
        <f t="shared" si="2"/>
        <v>4.5415333333333328</v>
      </c>
      <c r="T14" s="87">
        <f t="shared" si="2"/>
        <v>5.3349999999999991</v>
      </c>
      <c r="U14" s="87">
        <f t="shared" si="2"/>
        <v>5.4510999999999994</v>
      </c>
      <c r="V14" s="87">
        <f t="shared" si="2"/>
        <v>5.8505000000000003</v>
      </c>
      <c r="W14" s="87">
        <f t="shared" si="2"/>
        <v>5.3569361111111107</v>
      </c>
      <c r="X14" s="84"/>
      <c r="Y14" s="79"/>
    </row>
    <row r="15" spans="1:25" s="88" customFormat="1" ht="12.75" hidden="1" thickTop="1" thickBot="1">
      <c r="D15" s="89">
        <v>0</v>
      </c>
      <c r="E15" s="89"/>
      <c r="F15" s="90"/>
      <c r="G15" s="91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84"/>
      <c r="Y15" s="79"/>
    </row>
    <row r="16" spans="1:25" s="79" customFormat="1" ht="22.5" customHeight="1" thickTop="1">
      <c r="C16" s="119" t="s">
        <v>81</v>
      </c>
      <c r="D16" s="121">
        <v>1</v>
      </c>
      <c r="E16" s="93" t="s">
        <v>82</v>
      </c>
      <c r="F16" s="94" t="str">
        <f>"Заявленная мощность потребителей"&amp;IF(regionException_flag = 1, ", в т.ч.","")</f>
        <v>Заявленная мощность потребителей, в т.ч.</v>
      </c>
      <c r="G16" s="95" t="s">
        <v>49</v>
      </c>
      <c r="H16" s="96">
        <v>10.7827</v>
      </c>
      <c r="I16" s="96">
        <v>10.782500000000001</v>
      </c>
      <c r="J16" s="96">
        <v>8.0296499999999984</v>
      </c>
      <c r="K16" s="96">
        <v>8.7588050000000006</v>
      </c>
      <c r="L16" s="96">
        <v>7.8582666666666663</v>
      </c>
      <c r="M16" s="96">
        <v>7.6748700000000003</v>
      </c>
      <c r="N16" s="96">
        <v>7.0062133333333323</v>
      </c>
      <c r="O16" s="96">
        <v>6.2939400000000001</v>
      </c>
      <c r="P16" s="96">
        <v>6.8855173333333335</v>
      </c>
      <c r="Q16" s="96">
        <v>6.9641429999999991</v>
      </c>
      <c r="R16" s="96">
        <v>6.918299666666667</v>
      </c>
      <c r="S16" s="96">
        <v>6.3954513333333329</v>
      </c>
      <c r="T16" s="96">
        <v>7.1588209999999988</v>
      </c>
      <c r="U16" s="96">
        <v>7.6399299999999988</v>
      </c>
      <c r="V16" s="96">
        <v>8.05166</v>
      </c>
      <c r="W16" s="97">
        <f>SUM(K16:V16)/12</f>
        <v>7.30049311111111</v>
      </c>
      <c r="X16" s="123"/>
    </row>
    <row r="17" spans="3:24" s="79" customFormat="1" ht="23.25" thickBot="1">
      <c r="C17" s="120"/>
      <c r="D17" s="122"/>
      <c r="E17" s="98" t="s">
        <v>83</v>
      </c>
      <c r="F17" s="99" t="s">
        <v>75</v>
      </c>
      <c r="G17" s="100" t="s">
        <v>49</v>
      </c>
      <c r="H17" s="101">
        <v>5.5039999999999996</v>
      </c>
      <c r="I17" s="101">
        <v>5.5039999999999996</v>
      </c>
      <c r="J17" s="101">
        <v>5.796591666666667</v>
      </c>
      <c r="K17" s="101">
        <v>6.5368999999999993</v>
      </c>
      <c r="L17" s="101">
        <v>5.6547666666666663</v>
      </c>
      <c r="M17" s="101">
        <v>5.6103000000000005</v>
      </c>
      <c r="N17" s="101">
        <v>5.1347333333333331</v>
      </c>
      <c r="O17" s="101">
        <v>4.6753999999999998</v>
      </c>
      <c r="P17" s="101">
        <v>5.1771333333333338</v>
      </c>
      <c r="Q17" s="101">
        <v>5.2565999999999997</v>
      </c>
      <c r="R17" s="101">
        <v>5.0592666666666668</v>
      </c>
      <c r="S17" s="101">
        <v>4.5415333333333328</v>
      </c>
      <c r="T17" s="101">
        <v>5.3349999999999991</v>
      </c>
      <c r="U17" s="101">
        <v>5.4510999999999994</v>
      </c>
      <c r="V17" s="101">
        <v>5.8505000000000003</v>
      </c>
      <c r="W17" s="102">
        <f>SUM(K17:V17)/12</f>
        <v>5.3569361111111107</v>
      </c>
      <c r="X17" s="123"/>
    </row>
    <row r="18" spans="3:24" ht="12" thickTop="1">
      <c r="D18" s="103"/>
      <c r="E18" s="104" t="s">
        <v>84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6"/>
    </row>
  </sheetData>
  <sheetProtection password="BC0D" sheet="1" objects="1" scenarios="1" formatColumns="0" formatRows="0"/>
  <mergeCells count="5">
    <mergeCell ref="D9:G9"/>
    <mergeCell ref="D13:E14"/>
    <mergeCell ref="C16:C17"/>
    <mergeCell ref="D16:D17"/>
    <mergeCell ref="X16:X17"/>
  </mergeCells>
  <dataValidations count="2">
    <dataValidation type="decimal" operator="greaterThanOrEqual" allowBlank="1" showInputMessage="1" showErrorMessage="1" sqref="H16:V17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E16:E17">
      <formula1>900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indexed="30"/>
  </sheetPr>
  <dimension ref="A1:M18"/>
  <sheetViews>
    <sheetView showGridLines="0" topLeftCell="C8" zoomScaleNormal="100" workbookViewId="0">
      <pane xSplit="5" ySplit="8" topLeftCell="H16" activePane="bottomRight" state="frozen"/>
      <selection pane="topRight"/>
      <selection pane="bottomLeft"/>
      <selection pane="bottomRight" activeCell="F39" sqref="F39"/>
    </sheetView>
  </sheetViews>
  <sheetFormatPr defaultRowHeight="11.25"/>
  <cols>
    <col min="1" max="2" width="0" style="76" hidden="1" customWidth="1"/>
    <col min="3" max="3" width="4.28515625" style="76" customWidth="1"/>
    <col min="4" max="4" width="5.7109375" style="76" customWidth="1"/>
    <col min="5" max="5" width="38.28515625" style="76" customWidth="1"/>
    <col min="6" max="6" width="45.7109375" style="76" customWidth="1"/>
    <col min="7" max="7" width="9.42578125" style="19" customWidth="1"/>
    <col min="8" max="11" width="10.7109375" style="19" customWidth="1"/>
    <col min="12" max="12" width="11.7109375" style="76" bestFit="1" customWidth="1"/>
    <col min="13" max="16384" width="9.140625" style="76"/>
  </cols>
  <sheetData>
    <row r="1" spans="1:13" s="64" customFormat="1" ht="12" hidden="1">
      <c r="A1" s="67"/>
      <c r="B1" s="67"/>
      <c r="C1" s="68">
        <v>0</v>
      </c>
      <c r="D1" s="68"/>
      <c r="E1" s="69">
        <v>0</v>
      </c>
      <c r="F1" s="3">
        <v>0</v>
      </c>
      <c r="G1" s="4">
        <f>god</f>
        <v>2017</v>
      </c>
      <c r="H1" s="70" t="s">
        <v>0</v>
      </c>
      <c r="I1" s="71" t="s">
        <v>0</v>
      </c>
      <c r="J1" s="71" t="s">
        <v>0</v>
      </c>
      <c r="K1" s="71" t="s">
        <v>1</v>
      </c>
      <c r="L1" s="16"/>
    </row>
    <row r="2" spans="1:13" s="73" customFormat="1" hidden="1">
      <c r="A2" s="72"/>
      <c r="B2" s="72"/>
      <c r="H2" s="74">
        <f>G1-2</f>
        <v>2015</v>
      </c>
      <c r="I2" s="74">
        <f>G1-2</f>
        <v>2015</v>
      </c>
      <c r="J2" s="74">
        <f>G1-1</f>
        <v>2016</v>
      </c>
      <c r="K2" s="74">
        <f>$G$1</f>
        <v>2017</v>
      </c>
    </row>
    <row r="3" spans="1:13" s="71" customFormat="1" hidden="1">
      <c r="A3" s="75"/>
      <c r="B3" s="75"/>
      <c r="H3" s="71" t="s">
        <v>13</v>
      </c>
      <c r="I3" s="71" t="s">
        <v>14</v>
      </c>
      <c r="J3" s="71" t="s">
        <v>13</v>
      </c>
      <c r="K3" s="71" t="s">
        <v>13</v>
      </c>
    </row>
    <row r="4" spans="1:13" hidden="1"/>
    <row r="5" spans="1:13" hidden="1"/>
    <row r="6" spans="1:13" hidden="1"/>
    <row r="7" spans="1:13" hidden="1">
      <c r="G7" s="25"/>
      <c r="H7" s="25"/>
      <c r="I7" s="25"/>
      <c r="J7" s="25"/>
      <c r="K7" s="25"/>
    </row>
    <row r="8" spans="1:13">
      <c r="G8" s="25"/>
      <c r="H8" s="25"/>
      <c r="I8" s="25"/>
      <c r="J8" s="25"/>
      <c r="K8" s="25"/>
    </row>
    <row r="9" spans="1:13" ht="39.75" customHeight="1">
      <c r="D9" s="124" t="str">
        <f>"Предложения "  &amp;org&amp; " по технологическому расходу электроэнергии (мощности) - потерям в электрических сетях на "&amp;god&amp;" год в регионе: "&amp;region_name &amp; " (поквартально)"</f>
        <v>Предложения Филиал "Волгоградский" АО "Редаелли ССМ" по технологическому расходу электроэнергии (мощности) - потерям в электрических сетях на 2017 год в регионе: Волгоградская область (поквартально)</v>
      </c>
      <c r="E9" s="124"/>
      <c r="F9" s="124"/>
      <c r="G9" s="124"/>
      <c r="H9" s="28"/>
      <c r="I9" s="28"/>
      <c r="J9" s="28"/>
      <c r="K9" s="28"/>
    </row>
    <row r="10" spans="1:13">
      <c r="G10" s="33"/>
      <c r="H10" s="33"/>
      <c r="I10" s="33"/>
      <c r="J10" s="33"/>
      <c r="K10" s="33"/>
    </row>
    <row r="11" spans="1:13" ht="27" customHeight="1">
      <c r="D11" s="77" t="s">
        <v>16</v>
      </c>
      <c r="E11" s="37" t="s">
        <v>78</v>
      </c>
      <c r="F11" s="78" t="s">
        <v>79</v>
      </c>
      <c r="G11" s="78" t="s">
        <v>18</v>
      </c>
      <c r="H11" s="37" t="str">
        <f>"I квартал " &amp; god</f>
        <v>I квартал 2017</v>
      </c>
      <c r="I11" s="37" t="str">
        <f>"II квартал " &amp; god</f>
        <v>II квартал 2017</v>
      </c>
      <c r="J11" s="37" t="str">
        <f>"III квартал " &amp; god</f>
        <v>III квартал 2017</v>
      </c>
      <c r="K11" s="37" t="str">
        <f>"IV квартал " &amp; god</f>
        <v>IV квартал 2017</v>
      </c>
      <c r="L11" s="79"/>
      <c r="M11" s="79"/>
    </row>
    <row r="12" spans="1:13" ht="12" customHeight="1">
      <c r="D12" s="80">
        <v>1</v>
      </c>
      <c r="E12" s="80">
        <v>2</v>
      </c>
      <c r="F12" s="80">
        <v>3</v>
      </c>
      <c r="G12" s="80">
        <v>4</v>
      </c>
      <c r="H12" s="80">
        <v>5</v>
      </c>
      <c r="I12" s="80">
        <v>6</v>
      </c>
      <c r="J12" s="80">
        <v>7</v>
      </c>
      <c r="K12" s="80">
        <v>8</v>
      </c>
      <c r="L12" s="79"/>
      <c r="M12" s="79"/>
    </row>
    <row r="13" spans="1:13" ht="22.5" customHeight="1">
      <c r="D13" s="115" t="s">
        <v>80</v>
      </c>
      <c r="E13" s="116"/>
      <c r="F13" s="81" t="str">
        <f>"Заявленная мощность потребителей"&amp;IF(regionException_flag = 1, ", в т.ч.","")</f>
        <v>Заявленная мощность потребителей, в т.ч.</v>
      </c>
      <c r="G13" s="82" t="s">
        <v>49</v>
      </c>
      <c r="H13" s="83">
        <f t="shared" ref="H13:K14" si="0">SUMIF($F$15:$F$18,$F13,H$15:H$18)</f>
        <v>8.0973138888888894</v>
      </c>
      <c r="I13" s="83">
        <f t="shared" si="0"/>
        <v>6.7285568888888889</v>
      </c>
      <c r="J13" s="83">
        <f t="shared" si="0"/>
        <v>6.7592980000000003</v>
      </c>
      <c r="K13" s="83">
        <f t="shared" si="0"/>
        <v>7.6168036666666659</v>
      </c>
      <c r="L13" s="84"/>
      <c r="M13" s="79"/>
    </row>
    <row r="14" spans="1:13" ht="26.25" customHeight="1" thickBot="1">
      <c r="D14" s="117"/>
      <c r="E14" s="118"/>
      <c r="F14" s="85" t="s">
        <v>75</v>
      </c>
      <c r="G14" s="86" t="s">
        <v>49</v>
      </c>
      <c r="H14" s="87">
        <f t="shared" si="0"/>
        <v>5.9339888888888881</v>
      </c>
      <c r="I14" s="87">
        <f t="shared" si="0"/>
        <v>4.9957555555555553</v>
      </c>
      <c r="J14" s="87">
        <f t="shared" si="0"/>
        <v>4.9524666666666661</v>
      </c>
      <c r="K14" s="87">
        <f t="shared" si="0"/>
        <v>5.5455333333333323</v>
      </c>
      <c r="L14" s="84"/>
      <c r="M14" s="79"/>
    </row>
    <row r="15" spans="1:13" s="88" customFormat="1" ht="12.75" hidden="1" thickTop="1" thickBot="1">
      <c r="D15" s="89">
        <v>0</v>
      </c>
      <c r="E15" s="89"/>
      <c r="F15" s="90"/>
      <c r="G15" s="91"/>
      <c r="H15" s="92"/>
      <c r="I15" s="92"/>
      <c r="J15" s="92"/>
      <c r="K15" s="92"/>
      <c r="L15" s="84"/>
      <c r="M15" s="79"/>
    </row>
    <row r="16" spans="1:13" s="79" customFormat="1" ht="22.5" customHeight="1" thickTop="1">
      <c r="C16" s="125"/>
      <c r="D16" s="121">
        <f>[1]Субабоненты!$D$16</f>
        <v>1</v>
      </c>
      <c r="E16" s="127" t="str">
        <f>[1]Субабоненты!$E$16</f>
        <v>39 субабонентов</v>
      </c>
      <c r="F16" s="94" t="str">
        <f>"Заявленная мощность потребителей"&amp;IF(regionException_flag = 1, ", в т.ч.","")</f>
        <v>Заявленная мощность потребителей, в т.ч.</v>
      </c>
      <c r="G16" s="107" t="s">
        <v>49</v>
      </c>
      <c r="H16" s="97">
        <f>([1]Субабоненты!K16+[1]Субабоненты!L16+[1]Субабоненты!M16)/3</f>
        <v>8.0973138888888894</v>
      </c>
      <c r="I16" s="97">
        <f>([1]Субабоненты!N16+[1]Субабоненты!O16+[1]Субабоненты!P16)/3</f>
        <v>6.7285568888888889</v>
      </c>
      <c r="J16" s="97">
        <f>([1]Субабоненты!Q16+[1]Субабоненты!R16+[1]Субабоненты!S16)/3</f>
        <v>6.7592980000000003</v>
      </c>
      <c r="K16" s="97">
        <f>([1]Субабоненты!T16+[1]Субабоненты!U16+[1]Субабоненты!V16)/3</f>
        <v>7.6168036666666659</v>
      </c>
      <c r="L16" s="123"/>
    </row>
    <row r="17" spans="3:12" s="79" customFormat="1" ht="23.25" thickBot="1">
      <c r="C17" s="125"/>
      <c r="D17" s="126"/>
      <c r="E17" s="128"/>
      <c r="F17" s="99" t="s">
        <v>75</v>
      </c>
      <c r="G17" s="100" t="s">
        <v>49</v>
      </c>
      <c r="H17" s="102">
        <f>([1]Субабоненты!K17+[1]Субабоненты!L17+[1]Субабоненты!M17)/3</f>
        <v>5.9339888888888881</v>
      </c>
      <c r="I17" s="102">
        <f>([1]Субабоненты!N17+[1]Субабоненты!O17+[1]Субабоненты!P17)/3</f>
        <v>4.9957555555555553</v>
      </c>
      <c r="J17" s="102">
        <f>([1]Субабоненты!Q17+[1]Субабоненты!R17+[1]Субабоненты!S17)/3</f>
        <v>4.9524666666666661</v>
      </c>
      <c r="K17" s="102">
        <f>([1]Субабоненты!T17+[1]Субабоненты!U17+[1]Субабоненты!V17)/3</f>
        <v>5.5455333333333323</v>
      </c>
      <c r="L17" s="123"/>
    </row>
    <row r="18" spans="3:12" ht="12" thickTop="1">
      <c r="D18" s="108"/>
      <c r="E18" s="108"/>
      <c r="F18" s="108"/>
      <c r="G18" s="109"/>
      <c r="H18" s="109"/>
      <c r="I18" s="109"/>
      <c r="J18" s="109"/>
      <c r="K18" s="109"/>
    </row>
  </sheetData>
  <sheetProtection password="BC0D" sheet="1" objects="1" scenarios="1" formatColumns="0" formatRows="0"/>
  <mergeCells count="6">
    <mergeCell ref="L16:L17"/>
    <mergeCell ref="D9:G9"/>
    <mergeCell ref="D13:E14"/>
    <mergeCell ref="C16:C17"/>
    <mergeCell ref="D16:D17"/>
    <mergeCell ref="E16:E17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Форма 3.1</vt:lpstr>
      <vt:lpstr>Форма 3.1 (кварталы) </vt:lpstr>
      <vt:lpstr>Субабоненты</vt:lpstr>
      <vt:lpstr>Субабоненты (кварталы)</vt:lpstr>
      <vt:lpstr>CheckBC_List04</vt:lpstr>
      <vt:lpstr>CheckValue_List04</vt:lpstr>
      <vt:lpstr>deleteRow_1</vt:lpstr>
      <vt:lpstr>'Форма 3.1 (кварталы) '!deleteRow_2</vt:lpstr>
      <vt:lpstr>deleteRow_3</vt:lpstr>
      <vt:lpstr>deleteRow_4</vt:lpstr>
      <vt:lpstr>pIns_List04</vt:lpstr>
      <vt:lpstr>pIns_List05</vt:lpstr>
    </vt:vector>
  </TitlesOfParts>
  <Company>Северсталь-метиз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Крутцева Анна Валериевна</dc:creator>
  <cp:lastModifiedBy>Крутцева Анна Валериевна</cp:lastModifiedBy>
  <dcterms:created xsi:type="dcterms:W3CDTF">2016-03-30T12:46:11Z</dcterms:created>
  <dcterms:modified xsi:type="dcterms:W3CDTF">2016-03-30T12:49:13Z</dcterms:modified>
</cp:coreProperties>
</file>